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zerotothree-my.sharepoint.com/personal/cnigrelli_zerotothree_org/Documents/"/>
    </mc:Choice>
  </mc:AlternateContent>
  <xr:revisionPtr revIDLastSave="76" documentId="8_{DA544702-AC8A-4197-A552-F160919E1460}" xr6:coauthVersionLast="47" xr6:coauthVersionMax="47" xr10:uidLastSave="{A8634F1D-DD3F-4590-B89A-0E8DA95C622E}"/>
  <workbookProtection workbookAlgorithmName="SHA-512" workbookHashValue="4o8H44YIEvjE4j0NWqAmm3sDgS6A/VETSsIxVZHW1u3sBmrY4BjoL5Tvd7r5vng/+c5s9EXKKDtLsgrxEZmK7A==" workbookSaltValue="WvajR3UBOvd+cFo5lLcfWw==" workbookSpinCount="100000" lockStructure="1"/>
  <bookViews>
    <workbookView xWindow="-28920" yWindow="-120" windowWidth="29040" windowHeight="15720" tabRatio="292" xr2:uid="{BE573FBD-B4E6-4176-A2FA-FF5055E61E3D}"/>
  </bookViews>
  <sheets>
    <sheet name="Intro" sheetId="7" r:id="rId1"/>
    <sheet name="Cost Modeling Tool" sheetId="3" r:id="rId2"/>
    <sheet name="Staff Capacity Calculator" sheetId="6" r:id="rId3"/>
    <sheet name="Multi-Year Projection" sheetId="4" r:id="rId4"/>
    <sheet name="Developmental &amp; Socioemotional"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3" l="1"/>
  <c r="P146" i="3"/>
  <c r="O159" i="3"/>
  <c r="D18" i="6"/>
  <c r="D20" i="6" s="1"/>
  <c r="D21" i="6" s="1"/>
  <c r="D22" i="6" l="1"/>
  <c r="D24" i="6" s="1"/>
  <c r="D25" i="6" s="1"/>
  <c r="D23" i="6"/>
  <c r="D19" i="6"/>
  <c r="L106" i="3" l="1"/>
  <c r="O106" i="3" s="1"/>
  <c r="L99" i="3"/>
  <c r="O99" i="3" s="1"/>
  <c r="M82" i="3"/>
  <c r="J82" i="3"/>
  <c r="G82" i="3"/>
  <c r="D82" i="3"/>
  <c r="L92" i="3"/>
  <c r="O92" i="3" s="1"/>
  <c r="L153" i="3" l="1"/>
  <c r="O153" i="3" s="1"/>
  <c r="L154" i="3"/>
  <c r="O154" i="3" s="1"/>
  <c r="L155" i="3"/>
  <c r="O155" i="3" s="1"/>
  <c r="L156" i="3"/>
  <c r="O156" i="3" s="1"/>
  <c r="L157" i="3"/>
  <c r="O157" i="3" s="1"/>
  <c r="L158" i="3"/>
  <c r="O158" i="3" s="1"/>
  <c r="L159" i="3"/>
  <c r="L160" i="3"/>
  <c r="O160" i="3" s="1"/>
  <c r="L161" i="3"/>
  <c r="O161" i="3" s="1"/>
  <c r="L162" i="3"/>
  <c r="O162" i="3" s="1"/>
  <c r="L163" i="3"/>
  <c r="O163" i="3" s="1"/>
  <c r="L164" i="3"/>
  <c r="O164" i="3" s="1"/>
  <c r="L165" i="3"/>
  <c r="O165" i="3" s="1"/>
  <c r="L152" i="3"/>
  <c r="F128" i="3"/>
  <c r="C178" i="3" l="1"/>
  <c r="O152" i="3"/>
  <c r="C49" i="3"/>
  <c r="G144" i="3"/>
  <c r="C55" i="3"/>
  <c r="C111" i="3" l="1"/>
  <c r="C146" i="3"/>
  <c r="G146" i="3"/>
  <c r="C14" i="3"/>
  <c r="C124" i="3" s="1"/>
  <c r="C20" i="3" l="1"/>
  <c r="C37" i="3"/>
  <c r="I33" i="3" l="1"/>
  <c r="F27" i="3"/>
  <c r="D93" i="3" s="1"/>
  <c r="G85" i="3"/>
  <c r="C27" i="3"/>
  <c r="F55" i="3" s="1"/>
  <c r="I55" i="3" s="1"/>
  <c r="I27" i="3"/>
  <c r="M85" i="3"/>
  <c r="J85" i="3"/>
  <c r="C33" i="3"/>
  <c r="F33" i="3"/>
  <c r="D85" i="3"/>
  <c r="G63" i="3"/>
  <c r="G66" i="3"/>
  <c r="G69" i="3"/>
  <c r="I62" i="3"/>
  <c r="I65" i="3"/>
  <c r="F49" i="3"/>
  <c r="I49" i="3" s="1"/>
  <c r="I68" i="3"/>
  <c r="C144" i="3"/>
  <c r="C187" i="3"/>
  <c r="F6" i="4" s="1"/>
  <c r="L83" i="3" l="1"/>
  <c r="F83" i="3"/>
  <c r="I83" i="3"/>
  <c r="C83" i="3"/>
  <c r="D100" i="3"/>
  <c r="D77" i="3"/>
  <c r="M77" i="3"/>
  <c r="C41" i="3"/>
  <c r="I77" i="3"/>
  <c r="L33" i="3"/>
  <c r="G6" i="4"/>
  <c r="F9" i="4"/>
  <c r="G76" i="3" l="1"/>
  <c r="L76" i="3"/>
  <c r="C76" i="3"/>
  <c r="F12" i="4"/>
  <c r="G12" i="4" s="1"/>
  <c r="H12" i="4" s="1"/>
  <c r="I12" i="4" s="1"/>
  <c r="J12" i="4" s="1"/>
  <c r="H6" i="4"/>
  <c r="G9" i="4"/>
  <c r="C114" i="3" l="1"/>
  <c r="F131" i="3" s="1"/>
  <c r="F134" i="3" s="1"/>
  <c r="F11" i="4"/>
  <c r="G11" i="4" s="1"/>
  <c r="H11" i="4" s="1"/>
  <c r="I11" i="4" s="1"/>
  <c r="J11" i="4" s="1"/>
  <c r="I6" i="4"/>
  <c r="H9" i="4"/>
  <c r="C137" i="3" l="1"/>
  <c r="C184" i="3" s="1"/>
  <c r="C190" i="3" s="1"/>
  <c r="F13" i="4"/>
  <c r="F14" i="4" s="1"/>
  <c r="J6" i="4"/>
  <c r="J9" i="4" s="1"/>
  <c r="I9" i="4"/>
  <c r="G13" i="4" l="1"/>
  <c r="G14" i="4" s="1"/>
  <c r="H13" i="4" l="1"/>
  <c r="H14" i="4" s="1"/>
  <c r="I13" i="4" l="1"/>
  <c r="I14" i="4" s="1"/>
  <c r="J13" i="4"/>
  <c r="J14" i="4" s="1"/>
</calcChain>
</file>

<file path=xl/sharedStrings.xml><?xml version="1.0" encoding="utf-8"?>
<sst xmlns="http://schemas.openxmlformats.org/spreadsheetml/2006/main" count="370" uniqueCount="257">
  <si>
    <t>HealthySteps Revenue Projection Modeling Tool (for birth to three panel)</t>
  </si>
  <si>
    <t>Description</t>
  </si>
  <si>
    <t>Payment Rate for Service Codes Performed by MD, NP, PA</t>
  </si>
  <si>
    <t>Payment Rate for Service Codes Performed by LP, LCSW, LPCC, LMFT</t>
  </si>
  <si>
    <t xml:space="preserve">Community Health Worker (CHW) </t>
  </si>
  <si>
    <t xml:space="preserve">Modifier (Caregiver) </t>
  </si>
  <si>
    <t>Notes</t>
  </si>
  <si>
    <t>Model for HealthySteps Annual Revenue Forecasting</t>
  </si>
  <si>
    <r>
      <t xml:space="preserve">Clinic Panel Profile -  </t>
    </r>
    <r>
      <rPr>
        <i/>
        <sz val="14"/>
        <color theme="0"/>
        <rFont val="Calibri"/>
        <family val="2"/>
        <scheme val="minor"/>
      </rPr>
      <t>Assumptions About Your Panel</t>
    </r>
    <r>
      <rPr>
        <i/>
        <sz val="14"/>
        <color theme="0"/>
        <rFont val="Franklin Gothic Demi"/>
        <family val="2"/>
      </rPr>
      <t xml:space="preserve"> </t>
    </r>
  </si>
  <si>
    <t>User Key</t>
  </si>
  <si>
    <t>CPT/HCPCS Code</t>
  </si>
  <si>
    <r>
      <rPr>
        <sz val="10"/>
        <color theme="0"/>
        <rFont val="Franklin Gothic Demi"/>
        <family val="2"/>
      </rPr>
      <t>***Please note that panel size and demographics should be reevaluated on an anuual basis.</t>
    </r>
    <r>
      <rPr>
        <sz val="14"/>
        <color theme="0"/>
        <rFont val="Franklin Gothic Demi"/>
        <family val="2"/>
      </rPr>
      <t xml:space="preserve"> </t>
    </r>
  </si>
  <si>
    <t>Estimated 0-3 Panel Size:</t>
  </si>
  <si>
    <t>Psychotherapy with patient and/or family member 30 min</t>
  </si>
  <si>
    <t xml:space="preserve">Input the size of your total estimated 0-3 panel </t>
  </si>
  <si>
    <t>:</t>
  </si>
  <si>
    <t>Input Needed</t>
  </si>
  <si>
    <t>Psychotherapy with patient and/or family member 45 min</t>
  </si>
  <si>
    <t>#</t>
  </si>
  <si>
    <t xml:space="preserve">Editable Variable </t>
  </si>
  <si>
    <t>Psychotherapy with patient and/or family member 60 min</t>
  </si>
  <si>
    <t>Note / Sub-Result</t>
  </si>
  <si>
    <t>Family therapy w/out patient</t>
  </si>
  <si>
    <t>% of 0-3 Panel on Medi-Cal</t>
  </si>
  <si>
    <t>Model Result</t>
  </si>
  <si>
    <t>Family therapy w/patient</t>
  </si>
  <si>
    <t>Input the % of your 0-3 panel that is on Medi-Cal</t>
  </si>
  <si>
    <t>Multiple family group psychotherapy</t>
  </si>
  <si>
    <t>Group psychotherapy other than multiple family group</t>
  </si>
  <si>
    <t>Adjusting the Spreadsheet</t>
  </si>
  <si>
    <t>G0438</t>
  </si>
  <si>
    <t xml:space="preserve">Annual Well Child Visit </t>
  </si>
  <si>
    <t xml:space="preserve">Health &amp; Behavior Assessments: One per day, any provider </t>
  </si>
  <si>
    <t>Health behavior intervention, individual, face-to-face; initial 30 minutes</t>
  </si>
  <si>
    <t xml:space="preserve">% of 0-3 Panel Actively Engaged </t>
  </si>
  <si>
    <t xml:space="preserve">Health &amp; Behavior Assessments: Four per day, any provider </t>
  </si>
  <si>
    <t>each additional 15 minutes (List separately in addition to code for primary procedure) add-on code to 96158</t>
  </si>
  <si>
    <t>Health behavior intervention, group (2 or more patients), face_x0002_to-face; initial 30 minutes</t>
  </si>
  <si>
    <t xml:space="preserve">Tier Definitions </t>
  </si>
  <si>
    <t xml:space="preserve">Health &amp; Behavior Assessments: Six per day, any provider </t>
  </si>
  <si>
    <t>each additional 15 minutes (List separately in addition to code for primary procedure) add-on code to 96164</t>
  </si>
  <si>
    <t>U1</t>
  </si>
  <si>
    <t>Health behavior intervention, family (with the patient present), face-to-face; initial 30 minutes</t>
  </si>
  <si>
    <t>Tier 1 :</t>
  </si>
  <si>
    <t>HealthySteps Population by Tier (with typical breakdown: 15% Tier 3; 20% Tier 2; 100% Tier 1</t>
  </si>
  <si>
    <t>H1011</t>
  </si>
  <si>
    <t>Dyadic BH Well Child Visit</t>
  </si>
  <si>
    <t xml:space="preserve">Tier 3:  High Risk </t>
  </si>
  <si>
    <t xml:space="preserve">Tier 2: Moderate Risk </t>
  </si>
  <si>
    <t xml:space="preserve">Tier 1: Low Risk </t>
  </si>
  <si>
    <t>H2015</t>
  </si>
  <si>
    <t>Dyadic Comp Community Support (per 15 mins)</t>
  </si>
  <si>
    <t>T1027</t>
  </si>
  <si>
    <t>Dyadic Family Training and Counseling (per 15 mins)</t>
  </si>
  <si>
    <t xml:space="preserve">Tier 2: </t>
  </si>
  <si>
    <t>H2027</t>
  </si>
  <si>
    <t>Dyadic Psychoeducational Services  (per 15 mins)</t>
  </si>
  <si>
    <t xml:space="preserve">Health Behavior Assessments: One per day, any provider </t>
  </si>
  <si>
    <t xml:space="preserve">HealthySteps Population by Age Range </t>
  </si>
  <si>
    <t>Health behavior intervention, family (without the patient present), face-to-face; initial 30 minutes</t>
  </si>
  <si>
    <t>Health behavior assessment, or re-assessment (i.e., health-focused clinical interview, behavioral observations, clinical decision making)</t>
  </si>
  <si>
    <t xml:space="preserve">Less than 12 Months </t>
  </si>
  <si>
    <t>12-30 Months</t>
  </si>
  <si>
    <t xml:space="preserve">30-48 Months </t>
  </si>
  <si>
    <t>Total</t>
  </si>
  <si>
    <t>Comprehensive Services - Families Most at Risk:  Dyadic Behavioral Health Well-Child Visits (H1011)</t>
  </si>
  <si>
    <t xml:space="preserve">Developmental Assessments: Two per year, any provider </t>
  </si>
  <si>
    <t xml:space="preserve">Tier 3 </t>
  </si>
  <si>
    <t xml:space="preserve">Socio-emotional screenings (Brief emotional/ behavioral assessment): Two per year, any provider </t>
  </si>
  <si>
    <t>G9920</t>
  </si>
  <si>
    <t xml:space="preserve">ACEs Screenings: Annual </t>
  </si>
  <si>
    <t>G9919</t>
  </si>
  <si>
    <t>G8510</t>
  </si>
  <si>
    <t xml:space="preserve">Depression Screenings (PHQ-9): Annual </t>
  </si>
  <si>
    <t>Assuming Every Actively Engaged Patient in the 0-3 Panel</t>
  </si>
  <si>
    <t>G8431</t>
  </si>
  <si>
    <t xml:space="preserve">Psychiatric Diagnostic Evaluation </t>
  </si>
  <si>
    <t xml:space="preserve">Interactive complexity </t>
  </si>
  <si>
    <t xml:space="preserve">Non-billable </t>
  </si>
  <si>
    <t xml:space="preserve">Assuming All Actively Engaged 0-3 Medi-Cal Panel Patients With High or Moderate Risk </t>
  </si>
  <si>
    <t xml:space="preserve">Source Link: </t>
  </si>
  <si>
    <t>Non-Specialty Mental Health Services: Reimbursement Rates and Billing Codes (non spec mental cd) (ca.gov)</t>
  </si>
  <si>
    <t>Non-Specialty Mental Health Services: Psychiatric and Psychological Services (non spec mental)</t>
  </si>
  <si>
    <t>Community Health Worker (CHW) Preventive Services (chw prev) (ca.gov)</t>
  </si>
  <si>
    <t>Fee For Service Annual Revenue Projection</t>
  </si>
  <si>
    <t>Fee for Service Calculations</t>
  </si>
  <si>
    <t xml:space="preserve">In this section, you will estimate the revenue associated with provided services listed on the table below.  The tool assumes that all patients receive an annual BH wellness visit. Additionally, the tool allows the user to estimate what additional services are provided to beneficiaries using the CPT Code table above.  </t>
  </si>
  <si>
    <t>Assuming Every Actively Engaged Medi-Cal Patient in the 0-3 Panel</t>
  </si>
  <si>
    <t xml:space="preserve">Billing Code </t>
  </si>
  <si>
    <t xml:space="preserve">Engaged Medi-Cal Patients </t>
  </si>
  <si>
    <t xml:space="preserve">Revenue </t>
  </si>
  <si>
    <t xml:space="preserve">**Not included in total Revenue </t>
  </si>
  <si>
    <t xml:space="preserve">Total Estimated Reimbursement for Annual Dyadic Behavioral Health Visit </t>
  </si>
  <si>
    <t xml:space="preserve">Assuming All Actively Engaged 0-3 Medi-Cal Panel Patients With High Risk </t>
  </si>
  <si>
    <t xml:space="preserve">Engaged Tier 3 Patients </t>
  </si>
  <si>
    <t>Total Estimated Reimbursement for Behavioral Health Assessments</t>
  </si>
  <si>
    <t>Patients Receiving Annual Behavioral Health Visit * Reimbursement Per DBHA</t>
  </si>
  <si>
    <t xml:space="preserve">Who is providing the service? </t>
  </si>
  <si>
    <t>LP/LCSW/LPCC/LMFT</t>
  </si>
  <si>
    <t xml:space="preserve"># of Assessments </t>
  </si>
  <si>
    <t xml:space="preserve">same day or not as pediatrician visit ??? </t>
  </si>
  <si>
    <t xml:space="preserve">confirm assessment </t>
  </si>
  <si>
    <t>Suggested #</t>
  </si>
  <si>
    <t xml:space="preserve">Total Estimated Reimbursement for Other Dyadic Services </t>
  </si>
  <si>
    <t>Dyadic Comp Community Supports</t>
  </si>
  <si>
    <t xml:space="preserve">Dyadic Family Training &amp; Counseling </t>
  </si>
  <si>
    <t>Dyadic Psychoeducational Services</t>
  </si>
  <si>
    <t xml:space="preserve">Total Estimated Reimbursement for Screenings </t>
  </si>
  <si>
    <t xml:space="preserve">MD/NP/PA </t>
  </si>
  <si>
    <t>Developmental</t>
  </si>
  <si>
    <t>Socio-emotional</t>
  </si>
  <si>
    <t>ACEs</t>
  </si>
  <si>
    <t xml:space="preserve">Depression (PHQ-9) </t>
  </si>
  <si>
    <t>Medi-Cal does reimburse for developmental screenings, including the Preschool Pediatric Symptom Checklist (PPSC). These screenings are covered under the Medicaid Early and Periodic Screening, Diagnostic, and Treatment (EPSDT) benefit12.</t>
  </si>
  <si>
    <t>Yearly Screenings</t>
  </si>
  <si>
    <t xml:space="preserve">Estimated Patients Screened </t>
  </si>
  <si>
    <t xml:space="preserve">**PHQ-2 not reimbursable </t>
  </si>
  <si>
    <t>Reimbursement for Moderate Risk Preventative Counseling /Psychotherapy Visits</t>
  </si>
  <si>
    <t>2.6 Notes</t>
  </si>
  <si>
    <t>Identify how many children will receive preventative counseling/psychotherapy visits.  Visit must be provided by a licensed behavioral health provider.  The tool prepopulates with the estimated number of moderate risk children/families and code 90832. The number of patients and the number of visits can be adjusted by direct input  and the service/code can be adjusted through the pull down.  Associated revenue per visit will be populated.</t>
  </si>
  <si>
    <t># of Moderate Risk Patients</t>
  </si>
  <si>
    <t># of Annual Visits per Patient</t>
  </si>
  <si>
    <t>Billing Code</t>
  </si>
  <si>
    <t>Revenue Per Visit</t>
  </si>
  <si>
    <t>Total Revenue (Moderate Risk)</t>
  </si>
  <si>
    <t>Reimbursement for High Risk Preventative Counseling /Psychotherapy Visits</t>
  </si>
  <si>
    <t>2.7 Notes</t>
  </si>
  <si>
    <t xml:space="preserve">Identify how many children receive preventative counseling/psychotherapy visits.  Visit must be provided by a licensed behavioral health provider.  The tool prepopulates with the estimated number of High risk children/families and code 90847. The number of children can be adjusted by direct input  and the service/code can be adjusted through the pull down.   Associated revenue per visit will be populated. </t>
  </si>
  <si>
    <t># of High Risk Patients</t>
  </si>
  <si>
    <t xml:space="preserve"># of Annual patient visits </t>
  </si>
  <si>
    <t>Total Revenue (High Risk)</t>
  </si>
  <si>
    <t>Reimbursement for Group Preventative Counseling /Psychotherapy Visits</t>
  </si>
  <si>
    <t>2.8 Notes</t>
  </si>
  <si>
    <t>In addition to individual/family therapy sessions, you can estimate the number of group visits that will be conducted and the number of patients within each visit. Estimate the number of group visits and the number of patients in each visit.  Billing code 90849 or 90853 can be selected from the pull down menu.  Associated revenue per visit will be populated.</t>
  </si>
  <si>
    <t># of Annual Group Visits</t>
  </si>
  <si>
    <t>Total Revenue (Group)</t>
  </si>
  <si>
    <t>Total Estimated Reimbursement for Preventative Benefits:</t>
  </si>
  <si>
    <t xml:space="preserve">Patients Receiving Preventative Counseling/Psychotherapy Visits * Reimbursement Per Visit </t>
  </si>
  <si>
    <t>Total Estimated Annual FFS Reimbursement (excluding Well Child Visit)</t>
  </si>
  <si>
    <t>Value Based Payment Annual Revenue</t>
  </si>
  <si>
    <t xml:space="preserve"> PMPM Rate</t>
  </si>
  <si>
    <t>Value Based Payment Calculations</t>
  </si>
  <si>
    <t xml:space="preserve">Per Member Reimbursement </t>
  </si>
  <si>
    <t xml:space="preserve">This section indicates the potential value based payment that a clinic could earn.  In section 4.1 below, select from the pull down menu to indicate whether or not to include VBP. </t>
  </si>
  <si>
    <t>Total Annual PMPM for birth to 3 Medi-Cal panel</t>
  </si>
  <si>
    <t xml:space="preserve">For Practices Achieving the VBP Requirements </t>
  </si>
  <si>
    <t>Annual Revenue</t>
  </si>
  <si>
    <t xml:space="preserve">Total Projected Annual Revenue </t>
  </si>
  <si>
    <t>Sum of Value Based Payments (VBP)</t>
  </si>
  <si>
    <t>Do Not Include</t>
  </si>
  <si>
    <t>Sum of Fee for Service (FFS) Payments</t>
  </si>
  <si>
    <t>Include in Revenue</t>
  </si>
  <si>
    <t xml:space="preserve">Reimbursement Denial Rate </t>
  </si>
  <si>
    <t>Total Estimated Reimbursement (VBP+ FFS)</t>
  </si>
  <si>
    <t>Notes:</t>
  </si>
  <si>
    <t>Total Estimated Visits</t>
  </si>
  <si>
    <t>Specify the staff and the associated salary and benefit rates. NOTE that the billed services identified in the table above REQUIRES that services are provided by a licensed behavioral health provider.</t>
  </si>
  <si>
    <t>Review the estimated staffing requirements below to ensure sufficient capacity to cover this estimated workload</t>
  </si>
  <si>
    <t>Annual Well Child Visits</t>
  </si>
  <si>
    <t>Moderate Risk Preventative Counseling /Psychotherapy Visits</t>
  </si>
  <si>
    <t>Group Psychotherapy Visits</t>
  </si>
  <si>
    <t>High Risk Preventative Counseling /Psychotherapy Visits</t>
  </si>
  <si>
    <t>Staff Role</t>
  </si>
  <si>
    <t xml:space="preserve">Salary </t>
  </si>
  <si>
    <t xml:space="preserve">Benefits Rate </t>
  </si>
  <si>
    <t>Combined Cost</t>
  </si>
  <si>
    <t xml:space="preserve">Physician/Psychiatrist </t>
  </si>
  <si>
    <t>X (</t>
  </si>
  <si>
    <t>+</t>
  </si>
  <si>
    <t>) =</t>
  </si>
  <si>
    <t xml:space="preserve">Physician Assistant (PA) </t>
  </si>
  <si>
    <t xml:space="preserve">Nurse Practitioner (NP)  </t>
  </si>
  <si>
    <t xml:space="preserve">Certified Nurse Midwife (CNM) </t>
  </si>
  <si>
    <t xml:space="preserve">Psychiatric Nurse Practictioner (PNP) </t>
  </si>
  <si>
    <t>Psychiatric Physician Assistant (PPA)</t>
  </si>
  <si>
    <t xml:space="preserve">Liscensed Clinical Psychologist </t>
  </si>
  <si>
    <t xml:space="preserve">Phsychology Associate </t>
  </si>
  <si>
    <t xml:space="preserve">Liscensed Marriage &amp; Family Therapist (LMFT) </t>
  </si>
  <si>
    <t xml:space="preserve">Liscensed Professional Clinical Counselor (LPCC) </t>
  </si>
  <si>
    <t xml:space="preserve">Liscensed Clinical Social Worker (LCSW) </t>
  </si>
  <si>
    <t>Healthy Steps Specialist (CHW)</t>
  </si>
  <si>
    <t xml:space="preserve">Healthy Steps Associate </t>
  </si>
  <si>
    <t>Note: Associate and assistant behavioral health clinicians can render psychotherapy services. Verification with commercial insurance carriers and Medi-Cal Managed Care Plans is required for other services.</t>
  </si>
  <si>
    <t xml:space="preserve">Operational &amp; Infrastructure Costs: </t>
  </si>
  <si>
    <t>Direct Costs</t>
  </si>
  <si>
    <t xml:space="preserve">Indirect rate incorporated? </t>
  </si>
  <si>
    <t xml:space="preserve">Estimated Net Revenues </t>
  </si>
  <si>
    <t>HealthySteps Multi-Year Projection (for birth to three panel)</t>
  </si>
  <si>
    <t xml:space="preserve">5- Year Revenue Projections </t>
  </si>
  <si>
    <t>Year 1</t>
  </si>
  <si>
    <t>Year 2</t>
  </si>
  <si>
    <t>Year 3</t>
  </si>
  <si>
    <t>Year 4</t>
  </si>
  <si>
    <t xml:space="preserve">Year 5 </t>
  </si>
  <si>
    <t xml:space="preserve">Annualized Cost of Staffing &amp; Operations </t>
  </si>
  <si>
    <t xml:space="preserve">Clinical Implementation Support 
(One Time Cost) </t>
  </si>
  <si>
    <t xml:space="preserve">Model Training &amp; TA 
(One Time Cost) </t>
  </si>
  <si>
    <t>Total Expenses</t>
  </si>
  <si>
    <t xml:space="preserve">Dyadic Care Visit &amp; Services Reimbursement </t>
  </si>
  <si>
    <t xml:space="preserve">Other Reimbursement (Screenings) </t>
  </si>
  <si>
    <t xml:space="preserve">Total Reimbursement </t>
  </si>
  <si>
    <t xml:space="preserve">Net Revenue </t>
  </si>
  <si>
    <t xml:space="preserve">Input the % of your Medi-Cal 0-3 panel that is expected to be actively engaged in care. Defining active engagement for your organization's patient cohort can vary.  Ex:- % of patients who completed a well child visit within the last year. </t>
  </si>
  <si>
    <t>Short-Term Support with Mild Concerns:  Comprehensive Community Supports (H2015), Family Training &amp; Counseling for Child Development (T1027), Psychoeducational Services (H2027), Psychotherapy when risk factors present (Dx code Z65.9).</t>
  </si>
  <si>
    <t xml:space="preserve">As % of 0-3 panel on Medi-Cal. Please note that total may surpass 100% as Tier 1:Low Risk should default to 100%. </t>
  </si>
  <si>
    <t xml:space="preserve">As % of actively engaged Medi-Cal panel. All % must total 100%.  </t>
  </si>
  <si>
    <t>Medi-Cal 0-3 Patient Panel Receiving Annual Well Child Visit:</t>
  </si>
  <si>
    <t>Medi-Cal 0-3 Patient Panel Receiving Preventative Counseling/Psychotherapy Visits:</t>
  </si>
  <si>
    <t>Total Estimated Reimbursement for Annual Well Child Visit (NOT INCLUDED IN TOTAL REVENUE)</t>
  </si>
  <si>
    <t>Yearly 
Screenings</t>
  </si>
  <si>
    <t># Patients per Annual Group Visit</t>
  </si>
  <si>
    <t>HealthySteps Staffing and Expenses</t>
  </si>
  <si>
    <t>HealthySteps FTE Count Providing Direct Billable Services</t>
  </si>
  <si>
    <t>HealthySteps FTE % Reserved for Direct Billable Services</t>
  </si>
  <si>
    <t>FTE Count</t>
  </si>
  <si>
    <t xml:space="preserve">Estimated HealthySteps Staffing Requirements: </t>
  </si>
  <si>
    <t>Indirect Rate</t>
  </si>
  <si>
    <t>5.3 Notes</t>
  </si>
  <si>
    <t>No</t>
  </si>
  <si>
    <r>
      <t xml:space="preserve">Operational and infrastructure costs incurred should include anything needed to facilitate or support operations for the HealthySteps program. This can include phones, IT liscensing, infrastructure and/or building costs, office supplies, etc.
</t>
    </r>
    <r>
      <rPr>
        <b/>
        <u/>
        <sz val="11"/>
        <color theme="1"/>
        <rFont val="Calibri"/>
        <family val="2"/>
        <scheme val="minor"/>
      </rPr>
      <t>Direct Costs</t>
    </r>
    <r>
      <rPr>
        <sz val="11"/>
        <color theme="1"/>
        <rFont val="Calibri"/>
        <family val="2"/>
        <scheme val="minor"/>
      </rPr>
      <t xml:space="preserve">: Expenses that can be directly linked to a specific project (e.g., materials, labor). 
</t>
    </r>
    <r>
      <rPr>
        <b/>
        <u/>
        <sz val="11"/>
        <color theme="1"/>
        <rFont val="Calibri"/>
        <family val="2"/>
        <scheme val="minor"/>
      </rPr>
      <t>Indirect Costs</t>
    </r>
    <r>
      <rPr>
        <sz val="11"/>
        <color theme="1"/>
        <rFont val="Calibri"/>
        <family val="2"/>
        <scheme val="minor"/>
      </rPr>
      <t xml:space="preserve">: Expenses that support the overall operations but can’t be tied to a single project (e.g., rent, administrative salaries).
</t>
    </r>
  </si>
  <si>
    <t>Total Estimated Cost of HealthySteps Staffing &amp; Operations</t>
  </si>
  <si>
    <t>HealthySteps Revenue Summary</t>
  </si>
  <si>
    <t xml:space="preserve">Universal services: FFS reimbursement for screenings on top of well child visit payments (i.e., (96110)Developmental,  (G9920,G9919)ACEs, (G8510, G8431)Depression) </t>
  </si>
  <si>
    <t xml:space="preserve">5.2 Notes: Staff Role Options </t>
  </si>
  <si>
    <t xml:space="preserve">The following staff roles are elligible to provide services under the HealthySteps model. Please note that a healthysteps specialist role must operate under supervision. To generate an accurate revenue projection, please account for supervisory roles here in addition to your staff providing direct HealthySteps services. </t>
  </si>
  <si>
    <t>-</t>
  </si>
  <si>
    <t>Total Cost (Total HS Staffing &amp; Operational Costs)</t>
  </si>
  <si>
    <t>Total Reimbursement for Birth to 3 Panel HS Services</t>
  </si>
  <si>
    <t>Average Time per HealthySteps Service (Hours)</t>
  </si>
  <si>
    <t>HealthySteps Service Capacity (Hours)</t>
  </si>
  <si>
    <t xml:space="preserve">HealthySteps Provider Capacity Analysis </t>
  </si>
  <si>
    <t xml:space="preserve"> = Input Field </t>
  </si>
  <si>
    <t xml:space="preserve">***This tool can be used to forecast the Healthysteps Specialist capacity. </t>
  </si>
  <si>
    <t xml:space="preserve"> = Output Field </t>
  </si>
  <si>
    <t xml:space="preserve">How many Healthy Steps Specialists are providing direct services within your clinic? </t>
  </si>
  <si>
    <t xml:space="preserve">What is their collective FTE total? </t>
  </si>
  <si>
    <t xml:space="preserve">What % of each individual FTE is dedicated to providing direct clinical services? </t>
  </si>
  <si>
    <t xml:space="preserve">What is the average time spent per healthy steps service? (hours)  </t>
  </si>
  <si>
    <t xml:space="preserve">What is the average number of PPS visits per week (All FTE)? </t>
  </si>
  <si>
    <t xml:space="preserve">Total Weekly Capacity (Hours) </t>
  </si>
  <si>
    <t xml:space="preserve">Total Weekly Capacity (# of Visits) </t>
  </si>
  <si>
    <t xml:space="preserve">Weekly Capacity per 1 FTE (Hours) </t>
  </si>
  <si>
    <t xml:space="preserve">Weekly Capacity per 1 FTE (Visits) </t>
  </si>
  <si>
    <t>Total Monthly Capacity (Hours)</t>
  </si>
  <si>
    <t>Total Monthly Capacity (Visits)</t>
  </si>
  <si>
    <t>Monthly Capacity per 1 FTE (Hours)</t>
  </si>
  <si>
    <t>Monthly Capacity per 1 FTE (Visits)</t>
  </si>
  <si>
    <t>1)</t>
  </si>
  <si>
    <t>2)</t>
  </si>
  <si>
    <t>3)</t>
  </si>
  <si>
    <t>4)</t>
  </si>
  <si>
    <t>5)</t>
  </si>
  <si>
    <t xml:space="preserve">To edit the spreadsheet template:
Please email Christina Nigrelli  at cnigrelli@zerotothree.org to request tool modifications. </t>
  </si>
  <si>
    <t>Nurse Practitioner (NP)</t>
  </si>
  <si>
    <t>This tool was developed by Health Management and Associates in support of ZERO TO THREE's Healthysteps Program.  For more information or questions please contact Christina Nigrelli, Senior Director of Programs at cnigrelli@zerotothree.org.</t>
  </si>
  <si>
    <t>© October 2024 ZERO TO THREE. All rights reserved</t>
  </si>
  <si>
    <t xml:space="preserve">California HealthySteps Revenue                        Forecasting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</si>
</sst>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quot;$&quot;#,##0.00"/>
    <numFmt numFmtId="165" formatCode="_(&quot;$&quot;* #,##0_);_(&quot;$&quot;* \(#,##0\);_(&quot;$&quot;* &quot;-&quot;??_);_(@_)"/>
    <numFmt numFmtId="166" formatCode="0.0%"/>
    <numFmt numFmtId="167" formatCode="&quot;$&quot;#,##0"/>
    <numFmt numFmtId="168" formatCode="#,##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Franklin Gothic Demi"/>
      <family val="2"/>
    </font>
    <font>
      <sz val="14"/>
      <color theme="0"/>
      <name val="Franklin Gothic Demi"/>
      <family val="2"/>
    </font>
    <font>
      <i/>
      <sz val="11"/>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3" tint="0.39997558519241921"/>
      <name val="Calibri"/>
      <family val="2"/>
      <scheme val="minor"/>
    </font>
    <font>
      <b/>
      <sz val="12"/>
      <name val="Calibri"/>
      <family val="2"/>
      <scheme val="minor"/>
    </font>
    <font>
      <b/>
      <sz val="14"/>
      <name val="Calibri"/>
      <family val="2"/>
      <scheme val="minor"/>
    </font>
    <font>
      <b/>
      <sz val="12"/>
      <color theme="0"/>
      <name val="Calibri"/>
      <family val="2"/>
      <scheme val="minor"/>
    </font>
    <font>
      <b/>
      <sz val="11"/>
      <color theme="0"/>
      <name val="Calibri"/>
      <family val="2"/>
      <scheme val="minor"/>
    </font>
    <font>
      <b/>
      <sz val="12"/>
      <color theme="1"/>
      <name val="Calibri"/>
      <family val="2"/>
      <scheme val="minor"/>
    </font>
    <font>
      <i/>
      <sz val="14"/>
      <color theme="0"/>
      <name val="Calibri"/>
      <family val="2"/>
      <scheme val="minor"/>
    </font>
    <font>
      <i/>
      <sz val="14"/>
      <color theme="0"/>
      <name val="Franklin Gothic Demi"/>
      <family val="2"/>
    </font>
    <font>
      <i/>
      <sz val="11"/>
      <color theme="1" tint="0.499984740745262"/>
      <name val="Calibri"/>
      <family val="2"/>
      <scheme val="minor"/>
    </font>
    <font>
      <sz val="11"/>
      <color theme="1" tint="0.499984740745262"/>
      <name val="Calibri"/>
      <family val="2"/>
      <scheme val="minor"/>
    </font>
    <font>
      <sz val="11"/>
      <name val="Calibri"/>
      <family val="2"/>
      <scheme val="minor"/>
    </font>
    <font>
      <sz val="11"/>
      <color rgb="FFFF0000"/>
      <name val="Calibri"/>
      <family val="2"/>
      <scheme val="minor"/>
    </font>
    <font>
      <sz val="9"/>
      <color theme="1"/>
      <name val="Segoe UI"/>
      <family val="2"/>
    </font>
    <font>
      <b/>
      <sz val="11"/>
      <color rgb="FFFFFFFF"/>
      <name val="Calibri"/>
      <family val="2"/>
    </font>
    <font>
      <b/>
      <sz val="11"/>
      <color rgb="FF000000"/>
      <name val="Calibri"/>
      <family val="2"/>
    </font>
    <font>
      <sz val="11"/>
      <color rgb="FF000000"/>
      <name val="Calibri"/>
      <family val="2"/>
    </font>
    <font>
      <b/>
      <sz val="11"/>
      <color rgb="FFFF0000"/>
      <name val="Calibri"/>
      <family val="2"/>
      <scheme val="minor"/>
    </font>
    <font>
      <sz val="11"/>
      <color rgb="FF002060"/>
      <name val="Calibri"/>
      <family val="2"/>
      <scheme val="minor"/>
    </font>
    <font>
      <i/>
      <sz val="11"/>
      <name val="Calibri"/>
      <family val="2"/>
      <scheme val="minor"/>
    </font>
    <font>
      <sz val="14"/>
      <color theme="1"/>
      <name val="Franklin Gothic Demi"/>
      <family val="2"/>
    </font>
    <font>
      <sz val="12"/>
      <color theme="1"/>
      <name val="Calibri"/>
      <family val="2"/>
      <scheme val="minor"/>
    </font>
    <font>
      <sz val="12"/>
      <color theme="3" tint="0.39997558519241921"/>
      <name val="Calibri"/>
      <family val="2"/>
      <scheme val="minor"/>
    </font>
    <font>
      <b/>
      <i/>
      <sz val="12"/>
      <color theme="8" tint="-0.499984740745262"/>
      <name val="Calibri"/>
      <family val="2"/>
      <scheme val="minor"/>
    </font>
    <font>
      <b/>
      <sz val="14"/>
      <color rgb="FF000000"/>
      <name val="Calibri"/>
      <family val="2"/>
      <scheme val="minor"/>
    </font>
    <font>
      <b/>
      <i/>
      <sz val="11"/>
      <color rgb="FF000000"/>
      <name val="Calibri"/>
      <family val="2"/>
      <scheme val="minor"/>
    </font>
    <font>
      <sz val="20"/>
      <color theme="0"/>
      <name val="Franklin Gothic Demi"/>
      <family val="2"/>
    </font>
    <font>
      <sz val="11"/>
      <color theme="0"/>
      <name val="Calibri"/>
      <family val="2"/>
      <scheme val="minor"/>
    </font>
    <font>
      <u/>
      <sz val="11"/>
      <color theme="10"/>
      <name val="Calibri"/>
      <family val="2"/>
      <scheme val="minor"/>
    </font>
    <font>
      <i/>
      <sz val="12"/>
      <color theme="8" tint="-0.499984740745262"/>
      <name val="Calibri"/>
      <family val="2"/>
      <scheme val="minor"/>
    </font>
    <font>
      <sz val="10"/>
      <color theme="0"/>
      <name val="Franklin Gothic Demi"/>
      <family val="2"/>
    </font>
    <font>
      <b/>
      <u/>
      <sz val="11"/>
      <color theme="1"/>
      <name val="Calibri"/>
      <family val="2"/>
      <scheme val="minor"/>
    </font>
    <font>
      <b/>
      <sz val="20"/>
      <color theme="0"/>
      <name val="Calibri"/>
      <family val="2"/>
      <scheme val="minor"/>
    </font>
    <font>
      <b/>
      <sz val="22"/>
      <color theme="0"/>
      <name val="Calibri"/>
      <family val="2"/>
      <scheme val="minor"/>
    </font>
    <font>
      <b/>
      <i/>
      <sz val="11"/>
      <color theme="1"/>
      <name val="Calibri"/>
      <family val="2"/>
      <scheme val="minor"/>
    </font>
    <font>
      <b/>
      <sz val="1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rgb="FFFF9999"/>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CAD2DC"/>
        <bgColor indexed="64"/>
      </patternFill>
    </fill>
    <fill>
      <patternFill patternType="solid">
        <fgColor theme="9" tint="0.39997558519241921"/>
        <bgColor indexed="64"/>
      </patternFill>
    </fill>
    <fill>
      <patternFill patternType="solid">
        <fgColor rgb="FFE0E0E0"/>
        <bgColor indexed="64"/>
      </patternFill>
    </fill>
    <fill>
      <patternFill patternType="solid">
        <fgColor theme="3"/>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bgColor indexed="64"/>
      </patternFill>
    </fill>
  </fills>
  <borders count="25">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style="thin">
        <color theme="0"/>
      </right>
      <top style="thin">
        <color theme="0"/>
      </top>
      <bottom style="thin">
        <color theme="0"/>
      </bottom>
      <diagonal/>
    </border>
    <border>
      <left style="medium">
        <color rgb="FFFFFFFF"/>
      </left>
      <right style="medium">
        <color rgb="FFFFFFFF"/>
      </right>
      <top style="thin">
        <color theme="0"/>
      </top>
      <bottom style="medium">
        <color rgb="FFFFFFFF"/>
      </bottom>
      <diagonal/>
    </border>
    <border>
      <left style="medium">
        <color rgb="FFFFFFFF"/>
      </left>
      <right style="medium">
        <color rgb="FFFFFFFF"/>
      </right>
      <top style="thin">
        <color theme="0"/>
      </top>
      <bottom/>
      <diagonal/>
    </border>
    <border>
      <left/>
      <right style="medium">
        <color rgb="FFFFFFFF"/>
      </right>
      <top style="thin">
        <color theme="0"/>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rgb="FFFFFFFF"/>
      </left>
      <right/>
      <top style="thin">
        <color theme="0"/>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216">
    <xf numFmtId="0" fontId="0" fillId="0" borderId="0" xfId="0"/>
    <xf numFmtId="0" fontId="0" fillId="2" borderId="0" xfId="0" applyFill="1"/>
    <xf numFmtId="0" fontId="4" fillId="2" borderId="0" xfId="0" applyFont="1" applyFill="1" applyAlignment="1">
      <alignment vertical="center"/>
    </xf>
    <xf numFmtId="0" fontId="3" fillId="2" borderId="0" xfId="0" applyFont="1" applyFill="1"/>
    <xf numFmtId="0" fontId="4" fillId="2" borderId="0" xfId="0" applyFont="1" applyFill="1"/>
    <xf numFmtId="0" fontId="2" fillId="4" borderId="0" xfId="0" applyFont="1" applyFill="1"/>
    <xf numFmtId="0" fontId="0" fillId="4" borderId="0" xfId="0" applyFill="1"/>
    <xf numFmtId="0" fontId="6" fillId="4" borderId="0" xfId="0" applyFont="1" applyFill="1"/>
    <xf numFmtId="0" fontId="8" fillId="4" borderId="0" xfId="0" quotePrefix="1" applyFont="1" applyFill="1"/>
    <xf numFmtId="0" fontId="0" fillId="2" borderId="3" xfId="0" applyFill="1" applyBorder="1"/>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xf numFmtId="0" fontId="0" fillId="4" borderId="6" xfId="0" applyFill="1" applyBorder="1"/>
    <xf numFmtId="0" fontId="0" fillId="4" borderId="7" xfId="0" applyFill="1" applyBorder="1"/>
    <xf numFmtId="0" fontId="0" fillId="4" borderId="8" xfId="0" applyFill="1" applyBorder="1"/>
    <xf numFmtId="0" fontId="0" fillId="4" borderId="1" xfId="0" applyFill="1" applyBorder="1"/>
    <xf numFmtId="0" fontId="0" fillId="4" borderId="9" xfId="0" applyFill="1" applyBorder="1"/>
    <xf numFmtId="0" fontId="11" fillId="2" borderId="0" xfId="0" applyFont="1" applyFill="1" applyAlignment="1">
      <alignment vertical="center"/>
    </xf>
    <xf numFmtId="0" fontId="8" fillId="4" borderId="0" xfId="0" quotePrefix="1" applyFont="1" applyFill="1" applyAlignment="1">
      <alignment horizontal="center"/>
    </xf>
    <xf numFmtId="0" fontId="4" fillId="2" borderId="3" xfId="0" applyFont="1" applyFill="1" applyBorder="1" applyAlignment="1">
      <alignment horizontal="left"/>
    </xf>
    <xf numFmtId="0" fontId="0" fillId="5" borderId="1" xfId="0" applyFill="1" applyBorder="1" applyAlignment="1" applyProtection="1">
      <alignment horizontal="center"/>
      <protection locked="0"/>
    </xf>
    <xf numFmtId="0" fontId="0" fillId="2" borderId="5" xfId="0" applyFill="1" applyBorder="1"/>
    <xf numFmtId="0" fontId="9" fillId="4" borderId="0" xfId="0" applyFont="1" applyFill="1" applyAlignment="1">
      <alignment horizontal="center" vertical="center"/>
    </xf>
    <xf numFmtId="0" fontId="13" fillId="4" borderId="0" xfId="0" applyFont="1" applyFill="1"/>
    <xf numFmtId="0" fontId="5" fillId="4" borderId="0" xfId="0" applyFont="1" applyFill="1"/>
    <xf numFmtId="1" fontId="0" fillId="4" borderId="0" xfId="0" applyNumberFormat="1" applyFill="1"/>
    <xf numFmtId="0" fontId="16" fillId="4" borderId="0" xfId="0" applyFont="1" applyFill="1"/>
    <xf numFmtId="164" fontId="0" fillId="4" borderId="0" xfId="0" applyNumberFormat="1" applyFill="1"/>
    <xf numFmtId="0" fontId="12" fillId="2" borderId="0" xfId="0" applyFont="1" applyFill="1" applyAlignment="1">
      <alignment horizontal="left" vertical="center"/>
    </xf>
    <xf numFmtId="0" fontId="17" fillId="4" borderId="0" xfId="0" applyFont="1" applyFill="1" applyAlignment="1">
      <alignment horizontal="left" vertical="center"/>
    </xf>
    <xf numFmtId="0" fontId="0" fillId="4" borderId="0" xfId="0" applyFill="1" applyAlignment="1">
      <alignment vertical="center"/>
    </xf>
    <xf numFmtId="0" fontId="0" fillId="4" borderId="1" xfId="0" applyFill="1" applyBorder="1" applyAlignment="1">
      <alignment horizontal="center"/>
    </xf>
    <xf numFmtId="0" fontId="20" fillId="0" borderId="0" xfId="0" applyFont="1"/>
    <xf numFmtId="0" fontId="22" fillId="8" borderId="10" xfId="0" applyFont="1" applyFill="1" applyBorder="1" applyAlignment="1">
      <alignment horizontal="justify" vertical="center"/>
    </xf>
    <xf numFmtId="8" fontId="23" fillId="8" borderId="11" xfId="0" applyNumberFormat="1" applyFont="1" applyFill="1" applyBorder="1" applyAlignment="1">
      <alignment horizontal="right" vertical="center"/>
    </xf>
    <xf numFmtId="0" fontId="22" fillId="8" borderId="12" xfId="0" applyFont="1" applyFill="1" applyBorder="1" applyAlignment="1">
      <alignment horizontal="justify" vertical="center"/>
    </xf>
    <xf numFmtId="8" fontId="23" fillId="8" borderId="13" xfId="0" applyNumberFormat="1" applyFont="1" applyFill="1" applyBorder="1" applyAlignment="1">
      <alignment horizontal="right" vertical="center"/>
    </xf>
    <xf numFmtId="0" fontId="23" fillId="8" borderId="14" xfId="0" applyFont="1" applyFill="1" applyBorder="1" applyAlignment="1">
      <alignment horizontal="right" vertical="center" wrapText="1"/>
    </xf>
    <xf numFmtId="0" fontId="22" fillId="8" borderId="15" xfId="0" applyFont="1" applyFill="1" applyBorder="1" applyAlignment="1">
      <alignment horizontal="justify" vertical="center"/>
    </xf>
    <xf numFmtId="0" fontId="22" fillId="8" borderId="17" xfId="0" applyFont="1" applyFill="1" applyBorder="1" applyAlignment="1">
      <alignment horizontal="justify" vertical="center"/>
    </xf>
    <xf numFmtId="0" fontId="19" fillId="4" borderId="0" xfId="0" applyFont="1" applyFill="1"/>
    <xf numFmtId="0" fontId="23" fillId="8" borderId="11" xfId="0" applyFont="1" applyFill="1" applyBorder="1" applyAlignment="1">
      <alignment horizontal="left" vertical="center" wrapText="1"/>
    </xf>
    <xf numFmtId="0" fontId="23" fillId="8" borderId="13"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8" borderId="15" xfId="0" applyFont="1" applyFill="1" applyBorder="1" applyAlignment="1">
      <alignment horizontal="left" vertical="center" wrapText="1"/>
    </xf>
    <xf numFmtId="0" fontId="24" fillId="4" borderId="0" xfId="0" applyFont="1" applyFill="1"/>
    <xf numFmtId="0" fontId="26" fillId="4" borderId="0" xfId="0" applyFont="1" applyFill="1"/>
    <xf numFmtId="44" fontId="23" fillId="8" borderId="11" xfId="1" applyFont="1" applyFill="1" applyBorder="1" applyAlignment="1">
      <alignment horizontal="center" vertical="center"/>
    </xf>
    <xf numFmtId="1" fontId="7" fillId="6" borderId="4" xfId="0" applyNumberFormat="1" applyFont="1" applyFill="1" applyBorder="1" applyAlignment="1">
      <alignment horizontal="center"/>
    </xf>
    <xf numFmtId="0" fontId="21" fillId="9" borderId="0" xfId="0" applyFont="1" applyFill="1" applyAlignment="1">
      <alignment vertical="center"/>
    </xf>
    <xf numFmtId="1" fontId="7" fillId="6" borderId="4" xfId="0" applyNumberFormat="1" applyFont="1" applyFill="1" applyBorder="1"/>
    <xf numFmtId="0" fontId="27" fillId="0" borderId="0" xfId="0" applyFont="1"/>
    <xf numFmtId="0" fontId="19" fillId="4" borderId="0" xfId="0" applyFont="1" applyFill="1" applyAlignment="1">
      <alignment vertical="top" wrapText="1"/>
    </xf>
    <xf numFmtId="0" fontId="23" fillId="8" borderId="15" xfId="0" applyFont="1" applyFill="1" applyBorder="1" applyAlignment="1">
      <alignment horizontal="left" vertical="center"/>
    </xf>
    <xf numFmtId="0" fontId="4" fillId="2" borderId="0" xfId="0" applyFont="1"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xf>
    <xf numFmtId="0" fontId="13" fillId="4" borderId="0" xfId="0" applyFont="1" applyFill="1" applyAlignment="1">
      <alignment horizontal="left" vertical="center"/>
    </xf>
    <xf numFmtId="0" fontId="0" fillId="4" borderId="0" xfId="0" applyFill="1" applyAlignment="1">
      <alignment horizontal="left" vertical="center"/>
    </xf>
    <xf numFmtId="0" fontId="28" fillId="4" borderId="0" xfId="0" applyFont="1" applyFill="1" applyAlignment="1">
      <alignment horizontal="left" vertical="center"/>
    </xf>
    <xf numFmtId="0" fontId="13" fillId="4" borderId="19" xfId="0" applyFont="1" applyFill="1" applyBorder="1" applyAlignment="1">
      <alignment horizontal="center" vertical="center"/>
    </xf>
    <xf numFmtId="0" fontId="4" fillId="0" borderId="0" xfId="0" applyFont="1" applyAlignment="1">
      <alignment horizontal="left" vertical="center"/>
    </xf>
    <xf numFmtId="44" fontId="23" fillId="10" borderId="11" xfId="1" applyFont="1" applyFill="1" applyBorder="1" applyAlignment="1">
      <alignment horizontal="center" vertical="center"/>
    </xf>
    <xf numFmtId="44" fontId="23" fillId="10" borderId="15" xfId="1" applyFont="1" applyFill="1" applyBorder="1" applyAlignment="1">
      <alignment horizontal="center" vertical="center"/>
    </xf>
    <xf numFmtId="0" fontId="23" fillId="8" borderId="14" xfId="0" applyFont="1" applyFill="1" applyBorder="1" applyAlignment="1">
      <alignment horizontal="left" vertical="center" wrapText="1"/>
    </xf>
    <xf numFmtId="0" fontId="23" fillId="8" borderId="14" xfId="0" applyFont="1" applyFill="1" applyBorder="1" applyAlignment="1">
      <alignment vertical="center" wrapText="1"/>
    </xf>
    <xf numFmtId="0" fontId="0" fillId="4" borderId="3" xfId="0" applyFill="1" applyBorder="1"/>
    <xf numFmtId="0" fontId="0" fillId="4" borderId="4" xfId="0" applyFill="1" applyBorder="1"/>
    <xf numFmtId="0" fontId="0" fillId="4" borderId="0" xfId="0" applyFill="1" applyAlignment="1">
      <alignment vertical="top" wrapText="1"/>
    </xf>
    <xf numFmtId="0" fontId="0" fillId="4" borderId="7" xfId="0" applyFill="1" applyBorder="1" applyAlignment="1">
      <alignment vertical="top" wrapText="1"/>
    </xf>
    <xf numFmtId="0" fontId="0" fillId="4" borderId="1" xfId="0" applyFill="1" applyBorder="1" applyAlignment="1">
      <alignment vertical="top" wrapText="1"/>
    </xf>
    <xf numFmtId="0" fontId="0" fillId="4" borderId="9" xfId="0" applyFill="1" applyBorder="1" applyAlignment="1">
      <alignment vertical="top" wrapText="1"/>
    </xf>
    <xf numFmtId="0" fontId="31" fillId="0" borderId="0" xfId="0" applyFont="1" applyAlignment="1">
      <alignment horizontal="center" vertical="center"/>
    </xf>
    <xf numFmtId="0" fontId="32" fillId="0" borderId="0" xfId="0" applyFont="1" applyAlignment="1">
      <alignment horizontal="left" vertical="center"/>
    </xf>
    <xf numFmtId="0" fontId="33" fillId="2" borderId="0" xfId="0" applyFont="1" applyFill="1" applyAlignment="1">
      <alignment vertical="center"/>
    </xf>
    <xf numFmtId="164" fontId="28" fillId="4" borderId="19" xfId="1" applyNumberFormat="1" applyFont="1" applyFill="1" applyBorder="1" applyAlignment="1">
      <alignment horizontal="left" vertical="center"/>
    </xf>
    <xf numFmtId="164" fontId="30" fillId="4" borderId="19" xfId="1" applyNumberFormat="1" applyFont="1" applyFill="1" applyBorder="1" applyAlignment="1">
      <alignment horizontal="left" vertical="center"/>
    </xf>
    <xf numFmtId="0" fontId="4" fillId="2" borderId="3" xfId="0" applyFont="1" applyFill="1" applyBorder="1" applyAlignment="1">
      <alignment horizontal="left" vertical="top"/>
    </xf>
    <xf numFmtId="2" fontId="17" fillId="4" borderId="0" xfId="0" applyNumberFormat="1" applyFont="1" applyFill="1" applyAlignment="1">
      <alignment horizontal="left" vertical="center"/>
    </xf>
    <xf numFmtId="0" fontId="0" fillId="4" borderId="0" xfId="0" applyFill="1" applyAlignment="1">
      <alignment vertical="top"/>
    </xf>
    <xf numFmtId="1" fontId="7" fillId="6" borderId="0" xfId="0" applyNumberFormat="1" applyFont="1" applyFill="1" applyAlignment="1">
      <alignment vertical="top" wrapText="1"/>
    </xf>
    <xf numFmtId="1" fontId="7" fillId="6" borderId="0" xfId="0" applyNumberFormat="1" applyFont="1" applyFill="1" applyAlignment="1">
      <alignment horizontal="center" vertical="center"/>
    </xf>
    <xf numFmtId="0" fontId="0" fillId="0" borderId="0" xfId="0" applyAlignment="1">
      <alignment vertical="center"/>
    </xf>
    <xf numFmtId="9" fontId="2" fillId="5" borderId="1" xfId="2" applyFont="1" applyFill="1" applyBorder="1" applyAlignment="1" applyProtection="1">
      <protection locked="0"/>
    </xf>
    <xf numFmtId="0" fontId="34" fillId="0" borderId="0" xfId="0" applyFont="1"/>
    <xf numFmtId="0" fontId="34" fillId="11" borderId="0" xfId="0" applyFont="1" applyFill="1"/>
    <xf numFmtId="0" fontId="35" fillId="0" borderId="0" xfId="3"/>
    <xf numFmtId="44" fontId="23" fillId="8" borderId="20" xfId="1" applyFont="1" applyFill="1" applyBorder="1" applyAlignment="1">
      <alignment horizontal="center" vertical="center" wrapText="1"/>
    </xf>
    <xf numFmtId="0" fontId="25" fillId="5" borderId="1" xfId="1" applyNumberFormat="1" applyFont="1" applyFill="1" applyBorder="1" applyAlignment="1" applyProtection="1">
      <protection locked="0"/>
    </xf>
    <xf numFmtId="0" fontId="13" fillId="4" borderId="7" xfId="0" applyFont="1" applyFill="1" applyBorder="1"/>
    <xf numFmtId="0" fontId="28" fillId="3" borderId="1" xfId="0" applyFont="1" applyFill="1" applyBorder="1" applyAlignment="1">
      <alignment horizontal="center"/>
    </xf>
    <xf numFmtId="0" fontId="28" fillId="5" borderId="2" xfId="0" applyFont="1" applyFill="1" applyBorder="1" applyAlignment="1">
      <alignment horizontal="center"/>
    </xf>
    <xf numFmtId="0" fontId="36" fillId="6" borderId="2" xfId="0" applyFont="1" applyFill="1" applyBorder="1" applyAlignment="1">
      <alignment horizontal="center"/>
    </xf>
    <xf numFmtId="165" fontId="9" fillId="7" borderId="1" xfId="0" applyNumberFormat="1" applyFont="1" applyFill="1" applyBorder="1" applyAlignment="1">
      <alignment horizontal="center"/>
    </xf>
    <xf numFmtId="0" fontId="22" fillId="12" borderId="15" xfId="0" applyFont="1" applyFill="1" applyBorder="1" applyAlignment="1">
      <alignment horizontal="justify" vertical="center"/>
    </xf>
    <xf numFmtId="0" fontId="23" fillId="12" borderId="15" xfId="0" applyFont="1" applyFill="1" applyBorder="1" applyAlignment="1">
      <alignment horizontal="left" vertical="center" wrapText="1"/>
    </xf>
    <xf numFmtId="0" fontId="0" fillId="0" borderId="0" xfId="0" applyAlignment="1">
      <alignment horizontal="right"/>
    </xf>
    <xf numFmtId="0" fontId="21" fillId="9" borderId="0" xfId="0" applyFont="1" applyFill="1" applyAlignment="1">
      <alignment horizontal="center" wrapText="1"/>
    </xf>
    <xf numFmtId="0" fontId="21" fillId="9" borderId="0" xfId="0" applyFont="1" applyFill="1" applyAlignment="1">
      <alignment horizontal="center"/>
    </xf>
    <xf numFmtId="0" fontId="0" fillId="2" borderId="6" xfId="0" applyFill="1" applyBorder="1"/>
    <xf numFmtId="0" fontId="4" fillId="2" borderId="0" xfId="0" applyFont="1" applyFill="1" applyAlignment="1">
      <alignment horizontal="left"/>
    </xf>
    <xf numFmtId="0" fontId="4" fillId="2" borderId="7" xfId="0" applyFont="1" applyFill="1" applyBorder="1"/>
    <xf numFmtId="2" fontId="0" fillId="5" borderId="1" xfId="0" applyNumberFormat="1" applyFill="1" applyBorder="1" applyProtection="1">
      <protection locked="0"/>
    </xf>
    <xf numFmtId="9" fontId="0" fillId="5" borderId="1" xfId="2" applyFont="1" applyFill="1" applyBorder="1" applyAlignment="1" applyProtection="1">
      <protection locked="0"/>
    </xf>
    <xf numFmtId="2" fontId="10" fillId="7" borderId="1" xfId="0" applyNumberFormat="1" applyFont="1" applyFill="1" applyBorder="1"/>
    <xf numFmtId="44" fontId="23" fillId="8" borderId="0" xfId="1" applyFont="1" applyFill="1" applyBorder="1" applyAlignment="1">
      <alignment horizontal="center" vertical="center"/>
    </xf>
    <xf numFmtId="0" fontId="4" fillId="2" borderId="5" xfId="0" applyFont="1" applyFill="1" applyBorder="1" applyAlignment="1">
      <alignment horizontal="left"/>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 fontId="18" fillId="7" borderId="1" xfId="2" applyNumberFormat="1" applyFont="1" applyFill="1" applyBorder="1" applyAlignment="1" applyProtection="1">
      <alignment horizontal="center"/>
    </xf>
    <xf numFmtId="0" fontId="25" fillId="5" borderId="0" xfId="1" applyNumberFormat="1" applyFont="1" applyFill="1" applyBorder="1" applyAlignment="1" applyProtection="1">
      <alignment horizontal="center" vertical="center"/>
      <protection locked="0"/>
    </xf>
    <xf numFmtId="0" fontId="25" fillId="5" borderId="0" xfId="1" applyNumberFormat="1" applyFont="1" applyFill="1" applyBorder="1" applyAlignment="1" applyProtection="1">
      <alignment horizontal="left" vertical="center" wrapText="1"/>
      <protection locked="0"/>
    </xf>
    <xf numFmtId="0" fontId="4" fillId="2" borderId="23" xfId="0" applyFont="1" applyFill="1" applyBorder="1" applyAlignment="1">
      <alignment horizontal="left" vertical="top"/>
    </xf>
    <xf numFmtId="0" fontId="4" fillId="2" borderId="2" xfId="0" applyFont="1" applyFill="1" applyBorder="1" applyAlignment="1">
      <alignment horizontal="left" vertical="top"/>
    </xf>
    <xf numFmtId="0" fontId="4" fillId="2" borderId="24" xfId="0" applyFont="1" applyFill="1" applyBorder="1" applyAlignment="1">
      <alignment horizontal="left" vertical="top"/>
    </xf>
    <xf numFmtId="0" fontId="0" fillId="4" borderId="6" xfId="0" applyFill="1" applyBorder="1" applyAlignment="1">
      <alignment horizontal="right" vertical="center" wrapText="1"/>
    </xf>
    <xf numFmtId="0" fontId="0" fillId="4" borderId="8" xfId="0" applyFill="1" applyBorder="1" applyAlignment="1">
      <alignment horizontal="right" vertical="center" wrapText="1"/>
    </xf>
    <xf numFmtId="0" fontId="0" fillId="4" borderId="1" xfId="0" applyFill="1" applyBorder="1" applyAlignment="1">
      <alignment vertical="top"/>
    </xf>
    <xf numFmtId="0" fontId="2" fillId="0" borderId="0" xfId="0" applyFont="1" applyAlignment="1">
      <alignment vertical="center"/>
    </xf>
    <xf numFmtId="1" fontId="2" fillId="13" borderId="22" xfId="2" applyNumberFormat="1" applyFont="1" applyFill="1" applyBorder="1" applyAlignment="1">
      <alignment vertical="center"/>
    </xf>
    <xf numFmtId="0" fontId="12" fillId="0" borderId="0" xfId="0" applyFont="1" applyAlignment="1">
      <alignment vertical="center"/>
    </xf>
    <xf numFmtId="166" fontId="0" fillId="5" borderId="1" xfId="2" applyNumberFormat="1" applyFont="1" applyFill="1" applyBorder="1" applyAlignment="1" applyProtection="1">
      <protection locked="0"/>
    </xf>
    <xf numFmtId="168" fontId="0" fillId="5" borderId="1" xfId="0" applyNumberFormat="1" applyFill="1" applyBorder="1" applyAlignment="1" applyProtection="1">
      <alignment horizontal="center"/>
      <protection locked="0"/>
    </xf>
    <xf numFmtId="4" fontId="0" fillId="5" borderId="1" xfId="0" applyNumberFormat="1" applyFill="1" applyBorder="1" applyAlignment="1" applyProtection="1">
      <alignment horizont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37" fillId="2" borderId="0" xfId="0" applyFont="1" applyFill="1" applyAlignment="1">
      <alignment vertical="center" wrapText="1"/>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6" fillId="4" borderId="6" xfId="0" applyFont="1" applyFill="1" applyBorder="1"/>
    <xf numFmtId="0" fontId="6" fillId="4" borderId="7" xfId="0" applyFont="1" applyFill="1" applyBorder="1"/>
    <xf numFmtId="0" fontId="6" fillId="4" borderId="6" xfId="0" applyFont="1" applyFill="1" applyBorder="1" applyAlignment="1">
      <alignment horizontal="right" vertical="top"/>
    </xf>
    <xf numFmtId="0" fontId="6" fillId="4" borderId="0" xfId="0" applyFont="1" applyFill="1" applyAlignment="1">
      <alignment wrapText="1"/>
    </xf>
    <xf numFmtId="0" fontId="6" fillId="4" borderId="0" xfId="0" applyFont="1" applyFill="1" applyAlignment="1">
      <alignment horizontal="right"/>
    </xf>
    <xf numFmtId="0" fontId="6" fillId="4" borderId="8" xfId="0" applyFont="1" applyFill="1" applyBorder="1"/>
    <xf numFmtId="0" fontId="6" fillId="4" borderId="1" xfId="0" applyFont="1" applyFill="1" applyBorder="1"/>
    <xf numFmtId="0" fontId="6" fillId="4" borderId="9" xfId="0" applyFont="1" applyFill="1" applyBorder="1"/>
    <xf numFmtId="44" fontId="0" fillId="6" borderId="1" xfId="1" applyFont="1" applyFill="1" applyBorder="1" applyAlignment="1">
      <alignment horizontal="center"/>
    </xf>
    <xf numFmtId="167" fontId="0" fillId="5" borderId="2" xfId="0" applyNumberFormat="1" applyFill="1" applyBorder="1" applyAlignment="1" applyProtection="1">
      <alignment horizontal="center"/>
      <protection locked="0"/>
    </xf>
    <xf numFmtId="0" fontId="0" fillId="4" borderId="1" xfId="0" applyFill="1" applyBorder="1" applyAlignment="1">
      <alignment horizontal="center"/>
    </xf>
    <xf numFmtId="44" fontId="18" fillId="7" borderId="1" xfId="1" applyFont="1" applyFill="1" applyBorder="1" applyAlignment="1" applyProtection="1">
      <alignment horizontal="center"/>
    </xf>
    <xf numFmtId="167" fontId="0" fillId="5" borderId="1" xfId="0" applyNumberFormat="1" applyFill="1" applyBorder="1" applyAlignment="1" applyProtection="1">
      <alignment horizontal="center"/>
      <protection locked="0"/>
    </xf>
    <xf numFmtId="167" fontId="0" fillId="5" borderId="1" xfId="0" applyNumberFormat="1" applyFill="1" applyBorder="1" applyAlignment="1">
      <alignment horizontal="center"/>
    </xf>
    <xf numFmtId="1" fontId="7" fillId="6" borderId="0" xfId="0" applyNumberFormat="1" applyFont="1" applyFill="1" applyAlignment="1">
      <alignment horizontal="center"/>
    </xf>
    <xf numFmtId="0" fontId="0" fillId="4" borderId="0" xfId="0" applyFill="1" applyAlignment="1">
      <alignment horizontal="left" vertical="center" wrapText="1"/>
    </xf>
    <xf numFmtId="0" fontId="0" fillId="4" borderId="7" xfId="0" applyFill="1" applyBorder="1" applyAlignment="1">
      <alignment horizontal="left" vertical="center" wrapText="1"/>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21" fillId="9" borderId="0" xfId="0" applyFont="1" applyFill="1" applyAlignment="1">
      <alignment horizontal="center"/>
    </xf>
    <xf numFmtId="0" fontId="21" fillId="9" borderId="18" xfId="0" applyFont="1" applyFill="1" applyBorder="1" applyAlignment="1">
      <alignment horizontal="center"/>
    </xf>
    <xf numFmtId="0" fontId="21" fillId="9" borderId="0" xfId="0" applyFont="1" applyFill="1" applyAlignment="1">
      <alignment horizontal="center" wrapText="1"/>
    </xf>
    <xf numFmtId="0" fontId="21" fillId="9" borderId="18" xfId="0" applyFont="1" applyFill="1" applyBorder="1" applyAlignment="1">
      <alignment horizontal="center" wrapText="1"/>
    </xf>
    <xf numFmtId="0" fontId="0" fillId="4" borderId="6" xfId="0" applyFill="1" applyBorder="1" applyAlignment="1">
      <alignment horizontal="left" vertical="top" wrapText="1"/>
    </xf>
    <xf numFmtId="0" fontId="0" fillId="4" borderId="0" xfId="0" applyFill="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1" xfId="0" applyFill="1" applyBorder="1" applyAlignment="1">
      <alignment horizontal="left" vertical="top" wrapText="1"/>
    </xf>
    <xf numFmtId="0" fontId="0" fillId="4" borderId="9" xfId="0" applyFill="1" applyBorder="1" applyAlignment="1">
      <alignment horizontal="left" vertical="top" wrapText="1"/>
    </xf>
    <xf numFmtId="0" fontId="31" fillId="0" borderId="0" xfId="0" applyFont="1" applyAlignment="1">
      <alignment horizontal="right" vertical="center"/>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 xfId="0" applyFill="1" applyBorder="1" applyAlignment="1">
      <alignment horizontal="left" vertical="center" wrapText="1"/>
    </xf>
    <xf numFmtId="0" fontId="0" fillId="4" borderId="9" xfId="0" applyFill="1" applyBorder="1" applyAlignment="1">
      <alignment horizontal="left" vertical="center" wrapText="1"/>
    </xf>
    <xf numFmtId="1" fontId="18" fillId="7" borderId="1" xfId="2" applyNumberFormat="1" applyFont="1" applyFill="1" applyBorder="1" applyAlignment="1" applyProtection="1">
      <alignment horizontal="center"/>
    </xf>
    <xf numFmtId="1" fontId="7" fillId="6" borderId="4" xfId="0" applyNumberFormat="1" applyFont="1" applyFill="1" applyBorder="1" applyAlignment="1">
      <alignment horizontal="center"/>
    </xf>
    <xf numFmtId="0" fontId="25" fillId="5" borderId="1" xfId="1" applyNumberFormat="1" applyFont="1" applyFill="1" applyBorder="1" applyAlignment="1" applyProtection="1">
      <alignment horizontal="center"/>
      <protection locked="0"/>
    </xf>
    <xf numFmtId="0" fontId="13" fillId="4" borderId="0" xfId="0" applyFont="1" applyFill="1" applyAlignment="1">
      <alignment horizontal="center"/>
    </xf>
    <xf numFmtId="166" fontId="0" fillId="5" borderId="1" xfId="2" applyNumberFormat="1" applyFont="1" applyFill="1" applyBorder="1" applyAlignment="1" applyProtection="1">
      <alignment horizontal="center"/>
      <protection locked="0"/>
    </xf>
    <xf numFmtId="1" fontId="0" fillId="5" borderId="1" xfId="2" applyNumberFormat="1" applyFont="1" applyFill="1" applyBorder="1" applyAlignment="1" applyProtection="1">
      <alignment horizontal="center"/>
      <protection locked="0"/>
    </xf>
    <xf numFmtId="164" fontId="10" fillId="7" borderId="1" xfId="0" applyNumberFormat="1" applyFont="1" applyFill="1" applyBorder="1" applyAlignment="1">
      <alignment horizontal="center"/>
    </xf>
    <xf numFmtId="44" fontId="10" fillId="7" borderId="1" xfId="0" applyNumberFormat="1" applyFont="1" applyFill="1" applyBorder="1" applyAlignment="1">
      <alignment horizontal="center"/>
    </xf>
    <xf numFmtId="0" fontId="11" fillId="2" borderId="0" xfId="0" applyFont="1" applyFill="1" applyAlignment="1">
      <alignment horizontal="center"/>
    </xf>
    <xf numFmtId="164" fontId="0" fillId="7" borderId="1" xfId="2" applyNumberFormat="1" applyFont="1" applyFill="1" applyBorder="1" applyAlignment="1" applyProtection="1">
      <alignment horizontal="center"/>
    </xf>
    <xf numFmtId="9" fontId="0" fillId="7" borderId="1" xfId="2" applyFont="1" applyFill="1" applyBorder="1" applyAlignment="1" applyProtection="1">
      <alignment horizontal="center"/>
    </xf>
    <xf numFmtId="0" fontId="0" fillId="5" borderId="2" xfId="0" applyFill="1" applyBorder="1" applyAlignment="1" applyProtection="1">
      <alignment horizontal="center" wrapText="1"/>
      <protection locked="0"/>
    </xf>
    <xf numFmtId="0" fontId="19" fillId="4" borderId="0" xfId="0" applyFont="1" applyFill="1" applyAlignment="1">
      <alignment horizontal="left" vertical="top" wrapText="1"/>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wrapText="1"/>
      <protection locked="0"/>
    </xf>
    <xf numFmtId="10" fontId="0" fillId="5" borderId="1" xfId="2" applyNumberFormat="1" applyFont="1" applyFill="1" applyBorder="1" applyAlignment="1" applyProtection="1">
      <alignment horizontal="center"/>
      <protection locked="0"/>
    </xf>
    <xf numFmtId="164" fontId="0" fillId="5" borderId="1" xfId="2" applyNumberFormat="1" applyFont="1" applyFill="1" applyBorder="1" applyAlignment="1" applyProtection="1">
      <alignment horizontal="center"/>
      <protection locked="0"/>
    </xf>
    <xf numFmtId="0" fontId="9" fillId="4" borderId="0" xfId="0" applyFont="1" applyFill="1" applyAlignment="1">
      <alignment horizontal="center" vertical="center"/>
    </xf>
    <xf numFmtId="3" fontId="0" fillId="5" borderId="1" xfId="0" applyNumberFormat="1" applyFill="1" applyBorder="1" applyAlignment="1" applyProtection="1">
      <alignment horizontal="center"/>
      <protection locked="0"/>
    </xf>
    <xf numFmtId="9" fontId="0" fillId="5" borderId="1" xfId="2"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5" fillId="4" borderId="0" xfId="0" applyFont="1" applyFill="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166" fontId="7" fillId="6" borderId="1" xfId="2" applyNumberFormat="1" applyFont="1" applyFill="1" applyBorder="1" applyAlignment="1">
      <alignment horizontal="center"/>
    </xf>
    <xf numFmtId="0" fontId="29" fillId="4" borderId="19" xfId="0" quotePrefix="1" applyFont="1" applyFill="1" applyBorder="1" applyAlignment="1">
      <alignment horizontal="left" vertical="center" wrapText="1"/>
    </xf>
    <xf numFmtId="0" fontId="29" fillId="4" borderId="21" xfId="0" quotePrefix="1" applyFont="1" applyFill="1" applyBorder="1" applyAlignment="1">
      <alignment horizontal="left" vertical="center" wrapText="1"/>
    </xf>
    <xf numFmtId="0" fontId="28" fillId="4" borderId="19" xfId="0" applyFont="1" applyFill="1" applyBorder="1" applyAlignment="1">
      <alignment horizontal="left" vertical="center"/>
    </xf>
    <xf numFmtId="0" fontId="28" fillId="4" borderId="21" xfId="0" applyFont="1" applyFill="1" applyBorder="1" applyAlignment="1">
      <alignment horizontal="left" vertical="center"/>
    </xf>
    <xf numFmtId="0" fontId="29" fillId="4" borderId="19" xfId="0" quotePrefix="1" applyFont="1" applyFill="1" applyBorder="1" applyAlignment="1">
      <alignment horizontal="left" vertical="center"/>
    </xf>
    <xf numFmtId="0" fontId="29" fillId="4" borderId="21" xfId="0" quotePrefix="1" applyFont="1" applyFill="1" applyBorder="1" applyAlignment="1">
      <alignment horizontal="left" vertical="center"/>
    </xf>
    <xf numFmtId="0" fontId="13" fillId="4" borderId="19" xfId="0" applyFont="1" applyFill="1" applyBorder="1" applyAlignment="1">
      <alignment horizontal="left" vertical="center"/>
    </xf>
    <xf numFmtId="0" fontId="13" fillId="4" borderId="21" xfId="0" applyFont="1" applyFill="1" applyBorder="1" applyAlignment="1">
      <alignment horizontal="left" vertical="center"/>
    </xf>
    <xf numFmtId="0" fontId="40" fillId="14" borderId="0" xfId="0" applyFont="1" applyFill="1" applyAlignment="1">
      <alignment vertical="center" wrapText="1"/>
    </xf>
    <xf numFmtId="0" fontId="41" fillId="0" borderId="0" xfId="0" applyFont="1" applyAlignment="1">
      <alignment vertical="top" wrapText="1"/>
    </xf>
    <xf numFmtId="0" fontId="42" fillId="14" borderId="0" xfId="0" applyFont="1" applyFill="1" applyAlignment="1">
      <alignment horizontal="right"/>
    </xf>
    <xf numFmtId="0" fontId="39" fillId="14" borderId="0" xfId="0" applyFont="1" applyFill="1" applyAlignment="1">
      <alignment vertical="center" wrapText="1"/>
    </xf>
    <xf numFmtId="0" fontId="41" fillId="0" borderId="0" xfId="0" applyFont="1" applyAlignment="1">
      <alignment vertical="top" wrapText="1"/>
    </xf>
  </cellXfs>
  <cellStyles count="4">
    <cellStyle name="Currency" xfId="1" builtinId="4"/>
    <cellStyle name="Hyperlink" xfId="3" builtinId="8"/>
    <cellStyle name="Normal" xfId="0" builtinId="0"/>
    <cellStyle name="Percent" xfId="2" builtinId="5"/>
  </cellStyles>
  <dxfs count="55">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C0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b/>
        <i val="0"/>
        <strike val="0"/>
        <condense val="0"/>
        <extend val="0"/>
        <outline val="0"/>
        <shadow val="0"/>
        <u val="none"/>
        <vertAlign val="baseline"/>
        <sz val="11"/>
        <color rgb="FF000000"/>
        <name val="Calibri"/>
        <family val="2"/>
        <scheme val="none"/>
      </font>
      <fill>
        <patternFill patternType="solid">
          <fgColor indexed="64"/>
          <bgColor rgb="FFE0E0E0"/>
        </patternFill>
      </fill>
      <alignment horizontal="justify" vertical="center" textRotation="0" wrapText="0" indent="0" justifyLastLine="0" shrinkToFit="0" readingOrder="0"/>
      <border diagonalUp="0" diagonalDown="0">
        <left style="medium">
          <color rgb="FFFFFFFF"/>
        </left>
        <right style="medium">
          <color rgb="FFFFFFFF"/>
        </right>
        <top style="thin">
          <color theme="0"/>
        </top>
        <bottom style="medium">
          <color rgb="FFFFFFFF"/>
        </bottom>
        <vertical/>
        <horizontal/>
      </border>
    </dxf>
    <dxf>
      <border outline="0">
        <bottom style="medium">
          <color rgb="FFFFFFFF"/>
        </bottom>
      </border>
    </dxf>
    <dxf>
      <font>
        <b/>
        <i val="0"/>
        <strike val="0"/>
        <condense val="0"/>
        <extend val="0"/>
        <outline val="0"/>
        <shadow val="0"/>
        <u val="none"/>
        <vertAlign val="baseline"/>
        <sz val="11"/>
        <color rgb="FF000000"/>
        <name val="Calibri"/>
        <family val="2"/>
        <scheme val="none"/>
      </font>
      <fill>
        <patternFill patternType="solid">
          <fgColor indexed="64"/>
          <bgColor rgb="FFE0E0E0"/>
        </patternFill>
      </fill>
      <alignment horizontal="justify" vertical="center" textRotation="0" wrapText="0" indent="0" justifyLastLine="0" shrinkToFit="0" readingOrder="0"/>
    </dxf>
    <dxf>
      <font>
        <b/>
        <i val="0"/>
        <strike val="0"/>
        <condense val="0"/>
        <extend val="0"/>
        <outline val="0"/>
        <shadow val="0"/>
        <u val="none"/>
        <vertAlign val="baseline"/>
        <sz val="11"/>
        <color rgb="FFFFFFFF"/>
        <name val="Calibri"/>
        <family val="2"/>
        <scheme val="none"/>
      </font>
      <fill>
        <patternFill patternType="solid">
          <fgColor indexed="64"/>
          <bgColor theme="3"/>
        </patternFill>
      </fill>
      <alignment horizontal="general" vertical="center" textRotation="0" wrapText="0" indent="0" justifyLastLine="0" shrinkToFit="0" readingOrder="0"/>
    </dxf>
  </dxfs>
  <tableStyles count="0" defaultTableStyle="TableStyleMedium2" defaultPivotStyle="PivotStyleLight16"/>
  <colors>
    <mruColors>
      <color rgb="FFCAD2D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566009</xdr:colOff>
      <xdr:row>0</xdr:row>
      <xdr:rowOff>161925</xdr:rowOff>
    </xdr:from>
    <xdr:to>
      <xdr:col>9</xdr:col>
      <xdr:colOff>514351</xdr:colOff>
      <xdr:row>8</xdr:row>
      <xdr:rowOff>123825</xdr:rowOff>
    </xdr:to>
    <xdr:pic>
      <xdr:nvPicPr>
        <xdr:cNvPr id="9" name="Picture 8">
          <a:extLst>
            <a:ext uri="{FF2B5EF4-FFF2-40B4-BE49-F238E27FC236}">
              <a16:creationId xmlns:a16="http://schemas.microsoft.com/office/drawing/2014/main" id="{FC705FF4-2E51-E5D6-9545-A010710D91FD}"/>
            </a:ext>
          </a:extLst>
        </xdr:cNvPr>
        <xdr:cNvPicPr>
          <a:picLocks noChangeAspect="1"/>
        </xdr:cNvPicPr>
      </xdr:nvPicPr>
      <xdr:blipFill>
        <a:blip xmlns:r="http://schemas.openxmlformats.org/officeDocument/2006/relationships" r:embed="rId1"/>
        <a:stretch>
          <a:fillRect/>
        </a:stretch>
      </xdr:blipFill>
      <xdr:spPr>
        <a:xfrm>
          <a:off x="3614009" y="161925"/>
          <a:ext cx="2386742"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11</xdr:col>
      <xdr:colOff>419100</xdr:colOff>
      <xdr:row>25</xdr:row>
      <xdr:rowOff>164718</xdr:rowOff>
    </xdr:to>
    <xdr:pic>
      <xdr:nvPicPr>
        <xdr:cNvPr id="2" name="Picture 1">
          <a:extLst>
            <a:ext uri="{FF2B5EF4-FFF2-40B4-BE49-F238E27FC236}">
              <a16:creationId xmlns:a16="http://schemas.microsoft.com/office/drawing/2014/main" id="{A36B543F-28AC-9300-DA72-4AAEA2431749}"/>
            </a:ext>
          </a:extLst>
        </xdr:cNvPr>
        <xdr:cNvPicPr>
          <a:picLocks noChangeAspect="1"/>
        </xdr:cNvPicPr>
      </xdr:nvPicPr>
      <xdr:blipFill>
        <a:blip xmlns:r="http://schemas.openxmlformats.org/officeDocument/2006/relationships" r:embed="rId1"/>
        <a:stretch>
          <a:fillRect/>
        </a:stretch>
      </xdr:blipFill>
      <xdr:spPr>
        <a:xfrm>
          <a:off x="25400" y="0"/>
          <a:ext cx="7099300" cy="4768468"/>
        </a:xfrm>
        <a:prstGeom prst="rect">
          <a:avLst/>
        </a:prstGeom>
      </xdr:spPr>
    </xdr:pic>
    <xdr:clientData/>
  </xdr:twoCellAnchor>
  <xdr:twoCellAnchor editAs="oneCell">
    <xdr:from>
      <xdr:col>0</xdr:col>
      <xdr:colOff>57150</xdr:colOff>
      <xdr:row>25</xdr:row>
      <xdr:rowOff>115177</xdr:rowOff>
    </xdr:from>
    <xdr:to>
      <xdr:col>11</xdr:col>
      <xdr:colOff>431800</xdr:colOff>
      <xdr:row>44</xdr:row>
      <xdr:rowOff>2533</xdr:rowOff>
    </xdr:to>
    <xdr:pic>
      <xdr:nvPicPr>
        <xdr:cNvPr id="3" name="Picture 2">
          <a:extLst>
            <a:ext uri="{FF2B5EF4-FFF2-40B4-BE49-F238E27FC236}">
              <a16:creationId xmlns:a16="http://schemas.microsoft.com/office/drawing/2014/main" id="{202777E1-D61D-B2AC-2F67-9C51B82CC6C5}"/>
            </a:ext>
          </a:extLst>
        </xdr:cNvPr>
        <xdr:cNvPicPr>
          <a:picLocks noChangeAspect="1"/>
        </xdr:cNvPicPr>
      </xdr:nvPicPr>
      <xdr:blipFill>
        <a:blip xmlns:r="http://schemas.openxmlformats.org/officeDocument/2006/relationships" r:embed="rId2"/>
        <a:stretch>
          <a:fillRect/>
        </a:stretch>
      </xdr:blipFill>
      <xdr:spPr>
        <a:xfrm>
          <a:off x="57150" y="4718927"/>
          <a:ext cx="7080250" cy="33862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C85DC3-A571-4B06-9C15-F1588FAF1509}" name="CPTCode" displayName="CPTCode" ref="X5:X38" totalsRowShown="0" headerRowDxfId="54" dataDxfId="53" tableBorderDxfId="52">
  <autoFilter ref="X5:X38" xr:uid="{52C85DC3-A571-4B06-9C15-F1588FAF1509}">
    <filterColumn colId="0" hiddenButton="1"/>
  </autoFilter>
  <tableColumns count="1">
    <tableColumn id="1" xr3:uid="{BF87B32F-EEE2-444B-8DA1-89300978A5F9}" name="CPT/HCPCS Code" dataDxfId="51"/>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mcweb.apps.prd.cammis.medi-cal.ca.gov/assets/03BBA223-8762-4A94-A268-209510E15E37/chwprev.pdf?access_token=6UyVkRRfByXTZEWIh8j8QaYylPyP5ULO" TargetMode="External"/><Relationship Id="rId2" Type="http://schemas.openxmlformats.org/officeDocument/2006/relationships/hyperlink" Target="https://mcweb.apps.prd.cammis.medi-cal.ca.gov/assets/D84845A9-9DA6-434D-8B97-00CD24F101E7/nonspecmental.pdf?access_token=6UyVkRRfByXTZEWIh8j8QaYylPyP5ULO" TargetMode="External"/><Relationship Id="rId1" Type="http://schemas.openxmlformats.org/officeDocument/2006/relationships/hyperlink" Target="https://mcweb.apps.prd.cammis.medi-cal.ca.gov/assets/D4D0EA74-66CB-4F06-881F-479929D9A1DA/nonspecmentalcd.pdf?access_token=6UyVkRRfByXTZEWIh8j8QaYylPyP5ULO"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F3D21-38E6-4980-8291-98B42CB7E6B0}">
  <dimension ref="A1:J16"/>
  <sheetViews>
    <sheetView tabSelected="1" workbookViewId="0">
      <selection activeCell="A11" sqref="A11:J13"/>
    </sheetView>
  </sheetViews>
  <sheetFormatPr defaultRowHeight="15" x14ac:dyDescent="0.25"/>
  <cols>
    <col min="1" max="1" width="9.140625" customWidth="1"/>
  </cols>
  <sheetData>
    <row r="1" spans="1:10" ht="15" customHeight="1" x14ac:dyDescent="0.25">
      <c r="A1" s="214" t="s">
        <v>256</v>
      </c>
      <c r="B1" s="211"/>
      <c r="C1" s="211"/>
      <c r="D1" s="211"/>
      <c r="E1" s="211"/>
      <c r="F1" s="211"/>
      <c r="G1" s="211"/>
      <c r="H1" s="211"/>
      <c r="I1" s="211"/>
      <c r="J1" s="211"/>
    </row>
    <row r="2" spans="1:10" ht="15" customHeight="1" x14ac:dyDescent="0.25">
      <c r="A2" s="211"/>
      <c r="B2" s="211"/>
      <c r="C2" s="211"/>
      <c r="D2" s="211"/>
      <c r="E2" s="211"/>
      <c r="F2" s="211"/>
      <c r="G2" s="211"/>
      <c r="H2" s="211"/>
      <c r="I2" s="211"/>
      <c r="J2" s="211"/>
    </row>
    <row r="3" spans="1:10" ht="15" customHeight="1" x14ac:dyDescent="0.25">
      <c r="A3" s="211"/>
      <c r="B3" s="211"/>
      <c r="C3" s="211"/>
      <c r="D3" s="211"/>
      <c r="E3" s="211"/>
      <c r="F3" s="211"/>
      <c r="G3" s="211"/>
      <c r="H3" s="211"/>
      <c r="I3" s="211"/>
      <c r="J3" s="211"/>
    </row>
    <row r="4" spans="1:10" ht="15" customHeight="1" x14ac:dyDescent="0.25">
      <c r="A4" s="211"/>
      <c r="B4" s="211"/>
      <c r="C4" s="211"/>
      <c r="D4" s="211"/>
      <c r="E4" s="211"/>
      <c r="F4" s="211"/>
      <c r="G4" s="211"/>
      <c r="H4" s="211"/>
      <c r="I4" s="211"/>
      <c r="J4" s="211"/>
    </row>
    <row r="5" spans="1:10" ht="15" customHeight="1" x14ac:dyDescent="0.25">
      <c r="A5" s="211"/>
      <c r="B5" s="211"/>
      <c r="C5" s="211"/>
      <c r="D5" s="211"/>
      <c r="E5" s="211"/>
      <c r="F5" s="211"/>
      <c r="G5" s="211"/>
      <c r="H5" s="211"/>
      <c r="I5" s="211"/>
      <c r="J5" s="211"/>
    </row>
    <row r="6" spans="1:10" ht="15" customHeight="1" x14ac:dyDescent="0.25">
      <c r="A6" s="211"/>
      <c r="B6" s="211"/>
      <c r="C6" s="211"/>
      <c r="D6" s="211"/>
      <c r="E6" s="211"/>
      <c r="F6" s="211"/>
      <c r="G6" s="211"/>
      <c r="H6" s="211"/>
      <c r="I6" s="211"/>
      <c r="J6" s="211"/>
    </row>
    <row r="7" spans="1:10" ht="15" customHeight="1" x14ac:dyDescent="0.25">
      <c r="A7" s="211"/>
      <c r="B7" s="211"/>
      <c r="C7" s="211"/>
      <c r="D7" s="211"/>
      <c r="E7" s="211"/>
      <c r="F7" s="211"/>
      <c r="G7" s="211"/>
      <c r="H7" s="211"/>
      <c r="I7" s="211"/>
      <c r="J7" s="211"/>
    </row>
    <row r="8" spans="1:10" ht="15" customHeight="1" x14ac:dyDescent="0.25">
      <c r="A8" s="211"/>
      <c r="B8" s="211"/>
      <c r="C8" s="211"/>
      <c r="D8" s="211"/>
      <c r="E8" s="211"/>
      <c r="F8" s="211"/>
      <c r="G8" s="211"/>
      <c r="H8" s="211"/>
      <c r="I8" s="211"/>
      <c r="J8" s="211"/>
    </row>
    <row r="9" spans="1:10" ht="15" customHeight="1" x14ac:dyDescent="0.25">
      <c r="A9" s="211"/>
      <c r="B9" s="211"/>
      <c r="C9" s="211"/>
      <c r="D9" s="211"/>
      <c r="E9" s="211"/>
      <c r="F9" s="211"/>
      <c r="G9" s="211"/>
      <c r="H9" s="211"/>
      <c r="I9" s="211"/>
      <c r="J9" s="211"/>
    </row>
    <row r="10" spans="1:10" x14ac:dyDescent="0.25">
      <c r="A10" s="213" t="s">
        <v>255</v>
      </c>
      <c r="B10" s="213"/>
      <c r="C10" s="213"/>
      <c r="D10" s="213"/>
      <c r="E10" s="213"/>
      <c r="F10" s="213"/>
      <c r="G10" s="213"/>
      <c r="H10" s="213"/>
      <c r="I10" s="213"/>
      <c r="J10" s="213"/>
    </row>
    <row r="11" spans="1:10" ht="15" customHeight="1" x14ac:dyDescent="0.25">
      <c r="A11" s="212" t="s">
        <v>254</v>
      </c>
      <c r="B11" s="212"/>
      <c r="C11" s="212"/>
      <c r="D11" s="212"/>
      <c r="E11" s="212"/>
      <c r="F11" s="212"/>
      <c r="G11" s="212"/>
      <c r="H11" s="212"/>
      <c r="I11" s="212"/>
      <c r="J11" s="212"/>
    </row>
    <row r="12" spans="1:10" ht="15" customHeight="1" x14ac:dyDescent="0.25">
      <c r="A12" s="212"/>
      <c r="B12" s="212"/>
      <c r="C12" s="212"/>
      <c r="D12" s="212"/>
      <c r="E12" s="212"/>
      <c r="F12" s="212"/>
      <c r="G12" s="212"/>
      <c r="H12" s="212"/>
      <c r="I12" s="212"/>
      <c r="J12" s="212"/>
    </row>
    <row r="13" spans="1:10" x14ac:dyDescent="0.25">
      <c r="A13" s="212"/>
      <c r="B13" s="212"/>
      <c r="C13" s="212"/>
      <c r="D13" s="212"/>
      <c r="E13" s="212"/>
      <c r="F13" s="212"/>
      <c r="G13" s="212"/>
      <c r="H13" s="212"/>
      <c r="I13" s="212"/>
      <c r="J13" s="212"/>
    </row>
    <row r="14" spans="1:10" x14ac:dyDescent="0.25">
      <c r="A14" s="215"/>
      <c r="B14" s="215"/>
      <c r="C14" s="215"/>
      <c r="D14" s="215"/>
      <c r="E14" s="215"/>
      <c r="F14" s="215"/>
      <c r="G14" s="215"/>
      <c r="H14" s="215"/>
      <c r="I14" s="215"/>
      <c r="J14" s="215"/>
    </row>
    <row r="15" spans="1:10" x14ac:dyDescent="0.25">
      <c r="A15" s="215"/>
      <c r="B15" s="215"/>
      <c r="C15" s="215"/>
      <c r="D15" s="215"/>
      <c r="E15" s="215"/>
      <c r="F15" s="215"/>
      <c r="G15" s="215"/>
      <c r="H15" s="215"/>
      <c r="I15" s="215"/>
      <c r="J15" s="215"/>
    </row>
    <row r="16" spans="1:10" x14ac:dyDescent="0.25">
      <c r="A16" s="215"/>
      <c r="B16" s="215"/>
      <c r="C16" s="215"/>
      <c r="D16" s="215"/>
      <c r="E16" s="215"/>
      <c r="F16" s="215"/>
      <c r="G16" s="215"/>
      <c r="H16" s="215"/>
      <c r="I16" s="215"/>
      <c r="J16" s="215"/>
    </row>
  </sheetData>
  <mergeCells count="3">
    <mergeCell ref="A1:J9"/>
    <mergeCell ref="A10:J10"/>
    <mergeCell ref="A11:J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36AAB-CB1C-437E-9E02-0C59AA698581}">
  <sheetPr>
    <tabColor rgb="FF002060"/>
  </sheetPr>
  <dimension ref="B1:AK191"/>
  <sheetViews>
    <sheetView showGridLines="0" zoomScale="52" zoomScaleNormal="60" workbookViewId="0">
      <selection activeCell="C1" sqref="C1"/>
    </sheetView>
  </sheetViews>
  <sheetFormatPr defaultRowHeight="15" x14ac:dyDescent="0.25"/>
  <cols>
    <col min="1" max="1" width="3" customWidth="1"/>
    <col min="2" max="2" width="5.28515625" customWidth="1"/>
    <col min="3" max="3" width="15.85546875" customWidth="1"/>
    <col min="4" max="4" width="13.140625" customWidth="1"/>
    <col min="5" max="5" width="18.7109375" customWidth="1"/>
    <col min="6" max="6" width="16.28515625" customWidth="1"/>
    <col min="7" max="7" width="13.85546875" customWidth="1"/>
    <col min="8" max="8" width="6.42578125" customWidth="1"/>
    <col min="9" max="9" width="15.85546875" customWidth="1"/>
    <col min="10" max="10" width="17.140625" customWidth="1"/>
    <col min="11" max="11" width="6.42578125" customWidth="1"/>
    <col min="12" max="12" width="15.7109375" customWidth="1"/>
    <col min="13" max="13" width="14.85546875" customWidth="1"/>
    <col min="14" max="14" width="2.85546875" bestFit="1" customWidth="1"/>
    <col min="15" max="15" width="31.5703125" customWidth="1"/>
    <col min="16" max="16" width="21" customWidth="1"/>
    <col min="17" max="17" width="6.42578125" customWidth="1"/>
    <col min="18" max="18" width="2.5703125" customWidth="1"/>
    <col min="19" max="19" width="1.28515625" customWidth="1"/>
    <col min="21" max="21" width="1.7109375" customWidth="1"/>
    <col min="22" max="22" width="53.28515625" customWidth="1"/>
    <col min="23" max="23" width="18.140625" customWidth="1"/>
    <col min="24" max="24" width="18" customWidth="1"/>
    <col min="25" max="25" width="62.7109375" customWidth="1"/>
    <col min="26" max="28" width="32.5703125" customWidth="1"/>
    <col min="29" max="29" width="26.28515625" customWidth="1"/>
    <col min="30" max="30" width="124.85546875" bestFit="1" customWidth="1"/>
  </cols>
  <sheetData>
    <row r="1" spans="2:37" s="2" customFormat="1" ht="54.6" customHeight="1" x14ac:dyDescent="0.25">
      <c r="C1" s="75" t="s">
        <v>0</v>
      </c>
    </row>
    <row r="3" spans="2:37" x14ac:dyDescent="0.25">
      <c r="X3" s="50"/>
      <c r="Y3" s="160" t="s">
        <v>1</v>
      </c>
      <c r="Z3" s="162" t="s">
        <v>2</v>
      </c>
      <c r="AA3" s="162" t="s">
        <v>3</v>
      </c>
      <c r="AB3" s="162" t="s">
        <v>4</v>
      </c>
      <c r="AC3" s="162" t="s">
        <v>5</v>
      </c>
      <c r="AD3" s="162" t="s">
        <v>6</v>
      </c>
    </row>
    <row r="4" spans="2:37" ht="15.6" customHeight="1" thickBot="1" x14ac:dyDescent="0.4">
      <c r="B4" s="52" t="s">
        <v>7</v>
      </c>
      <c r="X4" s="50"/>
      <c r="Y4" s="160"/>
      <c r="Z4" s="162"/>
      <c r="AA4" s="162"/>
      <c r="AB4" s="162"/>
      <c r="AC4" s="162"/>
      <c r="AD4" s="162"/>
    </row>
    <row r="5" spans="2:37" ht="19.5" x14ac:dyDescent="0.35">
      <c r="B5" s="29">
        <v>1</v>
      </c>
      <c r="C5" s="4" t="s">
        <v>8</v>
      </c>
      <c r="D5" s="3"/>
      <c r="E5" s="3"/>
      <c r="F5" s="3"/>
      <c r="G5" s="3"/>
      <c r="H5" s="3"/>
      <c r="I5" s="3"/>
      <c r="J5" s="3"/>
      <c r="K5" s="3"/>
      <c r="L5" s="3"/>
      <c r="M5" s="3"/>
      <c r="N5" s="3"/>
      <c r="O5" s="3"/>
      <c r="P5" s="3"/>
      <c r="Q5" s="3"/>
      <c r="S5" s="9"/>
      <c r="T5" s="10" t="s">
        <v>9</v>
      </c>
      <c r="U5" s="11"/>
      <c r="V5" s="12"/>
      <c r="X5" s="50" t="s">
        <v>10</v>
      </c>
      <c r="Y5" s="161"/>
      <c r="Z5" s="163"/>
      <c r="AA5" s="163"/>
      <c r="AB5" s="163"/>
      <c r="AC5" s="163"/>
      <c r="AD5" s="163"/>
    </row>
    <row r="6" spans="2:37" ht="19.5" x14ac:dyDescent="0.35">
      <c r="B6" s="29"/>
      <c r="C6" s="4" t="s">
        <v>11</v>
      </c>
      <c r="D6" s="3"/>
      <c r="E6" s="3"/>
      <c r="F6" s="3"/>
      <c r="G6" s="3"/>
      <c r="H6" s="3"/>
      <c r="I6" s="3"/>
      <c r="J6" s="3"/>
      <c r="K6" s="3"/>
      <c r="L6" s="3"/>
      <c r="M6" s="3"/>
      <c r="N6" s="3"/>
      <c r="O6" s="3"/>
      <c r="P6" s="3"/>
      <c r="Q6" s="3"/>
      <c r="S6" s="100"/>
      <c r="T6" s="101"/>
      <c r="U6" s="4"/>
      <c r="V6" s="102"/>
      <c r="X6" s="99"/>
      <c r="Y6" s="99"/>
      <c r="Z6" s="98"/>
      <c r="AA6" s="98"/>
      <c r="AB6" s="98"/>
      <c r="AC6" s="98"/>
      <c r="AD6" s="98"/>
    </row>
    <row r="7" spans="2:37" ht="16.5" thickBot="1" x14ac:dyDescent="0.3">
      <c r="B7" s="30">
        <v>1.1000000000000001</v>
      </c>
      <c r="C7" s="24" t="s">
        <v>12</v>
      </c>
      <c r="D7" s="6"/>
      <c r="E7" s="6"/>
      <c r="F7" s="6"/>
      <c r="G7" s="6"/>
      <c r="H7" s="6"/>
      <c r="I7" s="6"/>
      <c r="J7" s="6"/>
      <c r="K7" s="6"/>
      <c r="L7" s="6"/>
      <c r="M7" s="6"/>
      <c r="N7" s="6"/>
      <c r="O7" s="6"/>
      <c r="P7" s="6"/>
      <c r="Q7" s="6"/>
      <c r="S7" s="13"/>
      <c r="T7" s="6"/>
      <c r="U7" s="6"/>
      <c r="V7" s="14"/>
      <c r="X7" s="39">
        <v>90832</v>
      </c>
      <c r="Y7" s="45" t="s">
        <v>13</v>
      </c>
      <c r="Z7" s="64">
        <v>52.87</v>
      </c>
      <c r="AA7" s="63">
        <v>18.98</v>
      </c>
      <c r="AB7" s="48">
        <v>0</v>
      </c>
      <c r="AC7" s="48"/>
      <c r="AD7" s="35"/>
    </row>
    <row r="8" spans="2:37" ht="19.5" thickBot="1" x14ac:dyDescent="0.3">
      <c r="B8" s="30"/>
      <c r="C8" s="25" t="s">
        <v>14</v>
      </c>
      <c r="D8" s="6"/>
      <c r="E8" s="6"/>
      <c r="F8" s="6"/>
      <c r="G8" s="6"/>
      <c r="H8" s="6"/>
      <c r="I8" s="6"/>
      <c r="J8" s="6"/>
      <c r="K8" s="6"/>
      <c r="L8" s="6"/>
      <c r="M8" s="6"/>
      <c r="N8" s="6"/>
      <c r="O8" s="6"/>
      <c r="P8" s="6"/>
      <c r="Q8" s="6"/>
      <c r="S8" s="13"/>
      <c r="T8" s="91"/>
      <c r="U8" s="6" t="s">
        <v>15</v>
      </c>
      <c r="V8" s="90" t="s">
        <v>16</v>
      </c>
      <c r="X8" s="34">
        <v>90834</v>
      </c>
      <c r="Y8" s="42" t="s">
        <v>17</v>
      </c>
      <c r="Z8" s="48">
        <v>67.16</v>
      </c>
      <c r="AA8" s="48">
        <v>67.16</v>
      </c>
      <c r="AB8" s="48">
        <v>0</v>
      </c>
      <c r="AC8" s="48"/>
      <c r="AD8" s="35"/>
      <c r="AH8" s="170"/>
      <c r="AI8" s="73"/>
      <c r="AJ8" s="73"/>
      <c r="AK8" s="73"/>
    </row>
    <row r="9" spans="2:37" ht="16.5" thickBot="1" x14ac:dyDescent="0.3">
      <c r="B9" s="31"/>
      <c r="C9" s="195"/>
      <c r="D9" s="190"/>
      <c r="E9" s="6"/>
      <c r="F9" s="6"/>
      <c r="G9" s="6"/>
      <c r="H9" s="6"/>
      <c r="I9" s="6"/>
      <c r="J9" s="6"/>
      <c r="K9" s="6"/>
      <c r="L9" s="6"/>
      <c r="M9" s="6"/>
      <c r="N9" s="6"/>
      <c r="O9" s="6"/>
      <c r="P9" s="6"/>
      <c r="Q9" s="6"/>
      <c r="S9" s="13"/>
      <c r="T9" s="92" t="s">
        <v>18</v>
      </c>
      <c r="U9" s="6" t="s">
        <v>15</v>
      </c>
      <c r="V9" s="90" t="s">
        <v>19</v>
      </c>
      <c r="X9" s="34">
        <v>90837</v>
      </c>
      <c r="Y9" s="42" t="s">
        <v>20</v>
      </c>
      <c r="Z9" s="63">
        <v>98.02</v>
      </c>
      <c r="AA9" s="63">
        <v>38.01</v>
      </c>
      <c r="AB9" s="48">
        <v>0</v>
      </c>
      <c r="AC9" s="48"/>
      <c r="AD9" s="35"/>
      <c r="AH9" s="170"/>
      <c r="AI9" s="74"/>
      <c r="AJ9" s="74"/>
      <c r="AK9" s="74"/>
    </row>
    <row r="10" spans="2:37" ht="16.5" thickBot="1" x14ac:dyDescent="0.3">
      <c r="B10" s="31"/>
      <c r="C10" s="6"/>
      <c r="D10" s="6"/>
      <c r="E10" s="6"/>
      <c r="F10" s="6"/>
      <c r="G10" s="6"/>
      <c r="H10" s="6"/>
      <c r="I10" s="6"/>
      <c r="J10" s="6"/>
      <c r="K10" s="6"/>
      <c r="L10" s="6"/>
      <c r="M10" s="6"/>
      <c r="N10" s="6"/>
      <c r="O10" s="6"/>
      <c r="P10" s="6"/>
      <c r="Q10" s="6"/>
      <c r="S10" s="13"/>
      <c r="T10" s="93" t="s">
        <v>18</v>
      </c>
      <c r="U10" s="6" t="s">
        <v>15</v>
      </c>
      <c r="V10" s="90" t="s">
        <v>21</v>
      </c>
      <c r="X10" s="34">
        <v>90846</v>
      </c>
      <c r="Y10" s="42" t="s">
        <v>22</v>
      </c>
      <c r="Z10" s="48">
        <v>86.64</v>
      </c>
      <c r="AA10" s="48">
        <v>86.64</v>
      </c>
      <c r="AB10" s="48">
        <v>0</v>
      </c>
      <c r="AC10" s="48"/>
      <c r="AD10" s="35"/>
    </row>
    <row r="11" spans="2:37" ht="16.5" thickBot="1" x14ac:dyDescent="0.3">
      <c r="B11" s="30">
        <v>1.2</v>
      </c>
      <c r="C11" s="24" t="s">
        <v>23</v>
      </c>
      <c r="D11" s="6"/>
      <c r="E11" s="6"/>
      <c r="F11" s="6"/>
      <c r="G11" s="6"/>
      <c r="H11" s="7"/>
      <c r="I11" s="6"/>
      <c r="J11" s="6"/>
      <c r="K11" s="6"/>
      <c r="L11" s="6"/>
      <c r="M11" s="6"/>
      <c r="N11" s="6"/>
      <c r="O11" s="6"/>
      <c r="P11" s="6"/>
      <c r="Q11" s="6"/>
      <c r="S11" s="13"/>
      <c r="T11" s="94" t="s">
        <v>18</v>
      </c>
      <c r="U11" s="6" t="s">
        <v>15</v>
      </c>
      <c r="V11" s="90" t="s">
        <v>24</v>
      </c>
      <c r="X11" s="36">
        <v>90847</v>
      </c>
      <c r="Y11" s="43" t="s">
        <v>25</v>
      </c>
      <c r="Z11" s="48">
        <v>89.65</v>
      </c>
      <c r="AA11" s="48">
        <v>89.65</v>
      </c>
      <c r="AB11" s="48">
        <v>0</v>
      </c>
      <c r="AC11" s="48"/>
      <c r="AD11" s="37"/>
    </row>
    <row r="12" spans="2:37" ht="15.75" thickBot="1" x14ac:dyDescent="0.3">
      <c r="B12" s="30"/>
      <c r="C12" s="25" t="s">
        <v>26</v>
      </c>
      <c r="D12" s="6"/>
      <c r="E12" s="6"/>
      <c r="F12" s="6"/>
      <c r="G12" s="6"/>
      <c r="H12" s="7"/>
      <c r="I12" s="6"/>
      <c r="J12" s="6"/>
      <c r="K12" s="6"/>
      <c r="L12" s="6"/>
      <c r="M12" s="6"/>
      <c r="N12" s="6"/>
      <c r="O12" s="6"/>
      <c r="P12" s="6"/>
      <c r="Q12" s="6"/>
      <c r="S12" s="15"/>
      <c r="T12" s="16"/>
      <c r="U12" s="16"/>
      <c r="V12" s="17"/>
      <c r="X12" s="40">
        <v>90849</v>
      </c>
      <c r="Y12" s="44" t="s">
        <v>27</v>
      </c>
      <c r="Z12" s="48">
        <v>31.85</v>
      </c>
      <c r="AA12" s="48">
        <v>31.85</v>
      </c>
      <c r="AB12" s="48">
        <v>0</v>
      </c>
      <c r="AC12" s="106"/>
      <c r="AD12" s="38"/>
    </row>
    <row r="13" spans="2:37" ht="15.75" thickBot="1" x14ac:dyDescent="0.3">
      <c r="B13" s="30"/>
      <c r="C13" s="192"/>
      <c r="D13" s="192"/>
      <c r="E13" s="8"/>
      <c r="F13" s="6"/>
      <c r="G13" s="6"/>
      <c r="H13" s="6"/>
      <c r="I13" s="6"/>
      <c r="J13" s="6"/>
      <c r="K13" s="6"/>
      <c r="L13" s="6"/>
      <c r="M13" s="6"/>
      <c r="N13" s="6"/>
      <c r="O13" s="6"/>
      <c r="P13" s="6"/>
      <c r="Q13" s="6"/>
      <c r="X13" s="39">
        <v>90853</v>
      </c>
      <c r="Y13" s="45" t="s">
        <v>28</v>
      </c>
      <c r="Z13" s="63">
        <v>3.47</v>
      </c>
      <c r="AA13" s="63">
        <v>14.48</v>
      </c>
      <c r="AB13" s="48">
        <v>0</v>
      </c>
      <c r="AC13" s="88"/>
      <c r="AD13" s="38"/>
    </row>
    <row r="14" spans="2:37" ht="20.25" thickBot="1" x14ac:dyDescent="0.4">
      <c r="B14" s="30"/>
      <c r="C14" s="178">
        <f>C9*C13</f>
        <v>0</v>
      </c>
      <c r="D14" s="178"/>
      <c r="E14" s="6"/>
      <c r="F14" s="6"/>
      <c r="G14" s="6"/>
      <c r="H14" s="6"/>
      <c r="I14" s="6"/>
      <c r="J14" s="6"/>
      <c r="K14" s="6"/>
      <c r="L14" s="6"/>
      <c r="M14" s="6"/>
      <c r="N14" s="6"/>
      <c r="O14" s="6"/>
      <c r="P14" s="6"/>
      <c r="Q14" s="6"/>
      <c r="S14" s="20" t="s">
        <v>29</v>
      </c>
      <c r="T14" s="10"/>
      <c r="U14" s="11"/>
      <c r="V14" s="12"/>
      <c r="W14" s="97"/>
      <c r="X14" s="39" t="s">
        <v>30</v>
      </c>
      <c r="Y14" s="45" t="s">
        <v>31</v>
      </c>
      <c r="Z14" s="48">
        <v>222</v>
      </c>
      <c r="AA14" s="48"/>
      <c r="AB14" s="48">
        <v>0</v>
      </c>
      <c r="AC14" s="88"/>
      <c r="AD14" s="65"/>
    </row>
    <row r="15" spans="2:37" ht="15.75" thickBot="1" x14ac:dyDescent="0.3">
      <c r="B15" s="30"/>
      <c r="C15" s="6"/>
      <c r="D15" s="6"/>
      <c r="E15" s="6"/>
      <c r="F15" s="6"/>
      <c r="G15" s="6"/>
      <c r="H15" s="6"/>
      <c r="I15" s="6"/>
      <c r="J15" s="6"/>
      <c r="K15" s="6"/>
      <c r="L15" s="6"/>
      <c r="M15" s="6"/>
      <c r="N15" s="6"/>
      <c r="O15" s="6"/>
      <c r="P15" s="6"/>
      <c r="Q15" s="6"/>
      <c r="S15" s="171" t="s">
        <v>252</v>
      </c>
      <c r="T15" s="172"/>
      <c r="U15" s="172"/>
      <c r="V15" s="173"/>
      <c r="X15" s="95">
        <v>96158</v>
      </c>
      <c r="Y15" s="96" t="s">
        <v>32</v>
      </c>
      <c r="Z15" s="48">
        <v>57.63</v>
      </c>
      <c r="AA15" s="48">
        <v>57.63</v>
      </c>
      <c r="AB15" s="48">
        <v>26.66</v>
      </c>
      <c r="AC15" s="88"/>
      <c r="AD15" s="66" t="s">
        <v>33</v>
      </c>
    </row>
    <row r="16" spans="2:37" ht="29.45" customHeight="1" thickBot="1" x14ac:dyDescent="0.3">
      <c r="B16" s="30">
        <v>1.3</v>
      </c>
      <c r="C16" s="24" t="s">
        <v>34</v>
      </c>
      <c r="D16" s="6"/>
      <c r="E16" s="6"/>
      <c r="F16" s="6"/>
      <c r="G16" s="6"/>
      <c r="H16" s="6"/>
      <c r="I16" s="6"/>
      <c r="J16" s="6"/>
      <c r="K16" s="6"/>
      <c r="L16" s="6"/>
      <c r="M16" s="6"/>
      <c r="N16" s="6"/>
      <c r="O16" s="6"/>
      <c r="P16" s="6"/>
      <c r="Q16" s="6"/>
      <c r="S16" s="174"/>
      <c r="T16" s="175"/>
      <c r="U16" s="175"/>
      <c r="V16" s="176"/>
      <c r="X16" s="95">
        <v>96159</v>
      </c>
      <c r="Y16" s="96" t="s">
        <v>35</v>
      </c>
      <c r="Z16" s="48">
        <v>20.11</v>
      </c>
      <c r="AA16" s="48">
        <v>20.11</v>
      </c>
      <c r="AB16" s="48">
        <v>0</v>
      </c>
      <c r="AC16" s="88"/>
      <c r="AD16" s="66" t="s">
        <v>36</v>
      </c>
    </row>
    <row r="17" spans="2:30" ht="15" customHeight="1" thickBot="1" x14ac:dyDescent="0.3">
      <c r="B17" s="30"/>
      <c r="C17" s="198" t="s">
        <v>202</v>
      </c>
      <c r="D17" s="198"/>
      <c r="E17" s="198"/>
      <c r="F17" s="198"/>
      <c r="G17" s="198"/>
      <c r="H17" s="198"/>
      <c r="I17" s="198"/>
      <c r="J17" s="198"/>
      <c r="K17" s="6"/>
      <c r="L17" s="6"/>
      <c r="M17" s="6"/>
      <c r="N17" s="6"/>
      <c r="O17" s="6"/>
      <c r="P17" s="6"/>
      <c r="Q17" s="6"/>
      <c r="X17" s="95">
        <v>96164</v>
      </c>
      <c r="Y17" s="96" t="s">
        <v>32</v>
      </c>
      <c r="Z17" s="48">
        <v>8.52</v>
      </c>
      <c r="AA17" s="48">
        <v>8.52</v>
      </c>
      <c r="AB17" s="48">
        <v>26.66</v>
      </c>
      <c r="AC17" s="88"/>
      <c r="AD17" s="66" t="s">
        <v>37</v>
      </c>
    </row>
    <row r="18" spans="2:30" ht="15.75" thickBot="1" x14ac:dyDescent="0.3">
      <c r="B18" s="30"/>
      <c r="C18" s="198"/>
      <c r="D18" s="198"/>
      <c r="E18" s="198"/>
      <c r="F18" s="198"/>
      <c r="G18" s="198"/>
      <c r="H18" s="198"/>
      <c r="I18" s="198"/>
      <c r="J18" s="198"/>
      <c r="K18" s="6"/>
      <c r="L18" s="6"/>
      <c r="M18" s="6"/>
      <c r="N18" s="6"/>
      <c r="O18" s="6"/>
      <c r="P18" s="6"/>
      <c r="Q18" s="6"/>
      <c r="X18" s="95">
        <v>96165</v>
      </c>
      <c r="Y18" s="96" t="s">
        <v>39</v>
      </c>
      <c r="Z18" s="48">
        <v>4.01</v>
      </c>
      <c r="AA18" s="48">
        <v>4.01</v>
      </c>
      <c r="AB18" s="48">
        <v>0</v>
      </c>
      <c r="AC18" s="88"/>
      <c r="AD18" s="66" t="s">
        <v>40</v>
      </c>
    </row>
    <row r="19" spans="2:30" ht="20.25" thickBot="1" x14ac:dyDescent="0.4">
      <c r="B19" s="30"/>
      <c r="C19" s="192"/>
      <c r="D19" s="192"/>
      <c r="E19" s="6"/>
      <c r="F19" s="6"/>
      <c r="G19" s="6"/>
      <c r="H19" s="6"/>
      <c r="I19" s="6"/>
      <c r="J19" s="6"/>
      <c r="K19" s="6"/>
      <c r="L19" s="6"/>
      <c r="M19" s="6"/>
      <c r="N19" s="6"/>
      <c r="O19" s="6"/>
      <c r="P19" s="6"/>
      <c r="Q19" s="6"/>
      <c r="S19" s="9"/>
      <c r="T19" s="10" t="s">
        <v>38</v>
      </c>
      <c r="U19" s="11"/>
      <c r="V19" s="12"/>
      <c r="X19" s="95">
        <v>96167</v>
      </c>
      <c r="Y19" s="96" t="s">
        <v>32</v>
      </c>
      <c r="Z19" s="48">
        <v>61.83</v>
      </c>
      <c r="AA19" s="48">
        <v>61.83</v>
      </c>
      <c r="AB19" s="48">
        <v>26.66</v>
      </c>
      <c r="AC19" s="88" t="s">
        <v>41</v>
      </c>
      <c r="AD19" s="66" t="s">
        <v>42</v>
      </c>
    </row>
    <row r="20" spans="2:30" ht="15.75" thickBot="1" x14ac:dyDescent="0.3">
      <c r="B20" s="30"/>
      <c r="C20" s="178">
        <f>C14*C19</f>
        <v>0</v>
      </c>
      <c r="D20" s="178"/>
      <c r="E20" s="6"/>
      <c r="F20" s="6"/>
      <c r="G20" s="6"/>
      <c r="H20" s="6"/>
      <c r="I20" s="6"/>
      <c r="J20" s="6"/>
      <c r="K20" s="6"/>
      <c r="L20" s="6"/>
      <c r="M20" s="6"/>
      <c r="N20" s="6"/>
      <c r="O20" s="6"/>
      <c r="P20" s="6"/>
      <c r="Q20" s="6"/>
      <c r="S20" s="67"/>
      <c r="T20" s="68"/>
      <c r="U20" s="172" t="s">
        <v>222</v>
      </c>
      <c r="V20" s="173"/>
      <c r="X20" s="95">
        <v>96168</v>
      </c>
      <c r="Y20" s="96" t="s">
        <v>39</v>
      </c>
      <c r="Z20" s="48">
        <v>21.95</v>
      </c>
      <c r="AA20" s="48">
        <v>21.95</v>
      </c>
      <c r="AB20" s="48">
        <v>0</v>
      </c>
      <c r="AC20" s="88" t="s">
        <v>41</v>
      </c>
      <c r="AD20" s="38"/>
    </row>
    <row r="21" spans="2:30" ht="15.75" thickBot="1" x14ac:dyDescent="0.3">
      <c r="B21" s="30"/>
      <c r="C21" s="6"/>
      <c r="D21" s="6"/>
      <c r="E21" s="6"/>
      <c r="F21" s="6"/>
      <c r="G21" s="6"/>
      <c r="H21" s="6"/>
      <c r="I21" s="6"/>
      <c r="J21" s="6"/>
      <c r="K21" s="6"/>
      <c r="L21" s="6"/>
      <c r="M21" s="6"/>
      <c r="N21" s="6"/>
      <c r="O21" s="6"/>
      <c r="P21" s="6"/>
      <c r="Q21" s="6"/>
      <c r="S21" s="13"/>
      <c r="T21" s="6" t="s">
        <v>43</v>
      </c>
      <c r="U21" s="149"/>
      <c r="V21" s="150"/>
      <c r="X21" s="95">
        <v>96170</v>
      </c>
      <c r="Y21" s="96" t="s">
        <v>32</v>
      </c>
      <c r="Z21" s="48">
        <v>70.290000000000006</v>
      </c>
      <c r="AA21" s="48">
        <v>70.290000000000006</v>
      </c>
      <c r="AB21" s="48">
        <v>26.66</v>
      </c>
      <c r="AC21" s="88" t="s">
        <v>41</v>
      </c>
      <c r="AD21" s="38"/>
    </row>
    <row r="22" spans="2:30" ht="15.75" thickBot="1" x14ac:dyDescent="0.3">
      <c r="B22" s="30"/>
      <c r="C22" s="6"/>
      <c r="D22" s="6"/>
      <c r="E22" s="6"/>
      <c r="F22" s="6"/>
      <c r="G22" s="6"/>
      <c r="H22" s="6"/>
      <c r="I22" s="6"/>
      <c r="J22" s="6"/>
      <c r="K22" s="6"/>
      <c r="L22" s="6"/>
      <c r="M22" s="6"/>
      <c r="N22" s="6"/>
      <c r="O22" s="6"/>
      <c r="P22" s="6"/>
      <c r="Q22" s="6"/>
      <c r="S22" s="13"/>
      <c r="T22" s="6"/>
      <c r="U22" s="149"/>
      <c r="V22" s="150"/>
      <c r="X22" s="95">
        <v>96171</v>
      </c>
      <c r="Y22" s="96" t="s">
        <v>32</v>
      </c>
      <c r="Z22" s="48">
        <v>25.55</v>
      </c>
      <c r="AA22" s="48">
        <v>25.55</v>
      </c>
      <c r="AB22" s="48">
        <v>26.66</v>
      </c>
      <c r="AC22" s="88" t="s">
        <v>41</v>
      </c>
      <c r="AD22" s="38"/>
    </row>
    <row r="23" spans="2:30" ht="16.5" thickBot="1" x14ac:dyDescent="0.3">
      <c r="B23" s="30">
        <v>1.4</v>
      </c>
      <c r="C23" s="24" t="s">
        <v>44</v>
      </c>
      <c r="D23" s="6"/>
      <c r="E23" s="6"/>
      <c r="F23" s="6"/>
      <c r="G23" s="6"/>
      <c r="H23" s="6"/>
      <c r="I23" s="6"/>
      <c r="J23" s="6"/>
      <c r="K23" s="6"/>
      <c r="L23" s="6"/>
      <c r="M23" s="6"/>
      <c r="N23" s="6"/>
      <c r="O23" s="6"/>
      <c r="P23" s="6"/>
      <c r="Q23" s="6"/>
      <c r="S23" s="13"/>
      <c r="T23" s="6"/>
      <c r="U23" s="149"/>
      <c r="V23" s="150"/>
      <c r="X23" s="95" t="s">
        <v>45</v>
      </c>
      <c r="Y23" s="96" t="s">
        <v>46</v>
      </c>
      <c r="Z23" s="48">
        <v>92.46</v>
      </c>
      <c r="AA23" s="48">
        <v>92.46</v>
      </c>
      <c r="AB23" s="48">
        <v>0</v>
      </c>
      <c r="AC23" s="88" t="s">
        <v>41</v>
      </c>
      <c r="AD23" s="38"/>
    </row>
    <row r="24" spans="2:30" ht="15.75" thickBot="1" x14ac:dyDescent="0.3">
      <c r="B24" s="30"/>
      <c r="C24" s="25" t="s">
        <v>204</v>
      </c>
      <c r="D24" s="6"/>
      <c r="E24" s="6"/>
      <c r="F24" s="6"/>
      <c r="G24" s="6"/>
      <c r="H24" s="6"/>
      <c r="I24" s="6"/>
      <c r="J24" s="6"/>
      <c r="K24" s="6"/>
      <c r="L24" s="6"/>
      <c r="M24" s="6"/>
      <c r="N24" s="6"/>
      <c r="O24" s="6"/>
      <c r="P24" s="6"/>
      <c r="Q24" s="6"/>
      <c r="S24" s="13"/>
      <c r="T24" s="6"/>
      <c r="U24" s="6"/>
      <c r="V24" s="14"/>
      <c r="X24" s="95" t="s">
        <v>50</v>
      </c>
      <c r="Y24" s="96" t="s">
        <v>51</v>
      </c>
      <c r="Z24" s="48">
        <v>19.309999999999999</v>
      </c>
      <c r="AA24" s="48">
        <v>19.309999999999999</v>
      </c>
      <c r="AB24" s="48">
        <v>19.309999999999999</v>
      </c>
      <c r="AC24" s="88" t="s">
        <v>41</v>
      </c>
      <c r="AD24" s="38"/>
    </row>
    <row r="25" spans="2:30" ht="15.95" customHeight="1" thickBot="1" x14ac:dyDescent="0.3">
      <c r="B25" s="30"/>
      <c r="C25" s="180" t="s">
        <v>47</v>
      </c>
      <c r="D25" s="180"/>
      <c r="E25" s="24"/>
      <c r="F25" s="180" t="s">
        <v>48</v>
      </c>
      <c r="G25" s="180"/>
      <c r="H25" s="24"/>
      <c r="I25" s="180" t="s">
        <v>49</v>
      </c>
      <c r="J25" s="180"/>
      <c r="K25" s="6"/>
      <c r="L25" s="180"/>
      <c r="M25" s="180"/>
      <c r="N25" s="6"/>
      <c r="O25" s="6"/>
      <c r="P25" s="6"/>
      <c r="Q25" s="6"/>
      <c r="S25" s="13"/>
      <c r="T25" s="6"/>
      <c r="U25" s="149" t="s">
        <v>203</v>
      </c>
      <c r="V25" s="150"/>
      <c r="X25" s="39" t="s">
        <v>52</v>
      </c>
      <c r="Y25" s="45" t="s">
        <v>53</v>
      </c>
      <c r="Z25" s="48">
        <v>19.309999999999999</v>
      </c>
      <c r="AA25" s="48">
        <v>19.309999999999999</v>
      </c>
      <c r="AB25" s="48">
        <v>0</v>
      </c>
      <c r="AC25" s="88" t="s">
        <v>41</v>
      </c>
      <c r="AD25" s="38"/>
    </row>
    <row r="26" spans="2:30" ht="15.75" thickBot="1" x14ac:dyDescent="0.3">
      <c r="B26" s="30"/>
      <c r="C26" s="181"/>
      <c r="D26" s="181"/>
      <c r="E26" s="6"/>
      <c r="F26" s="181"/>
      <c r="G26" s="181"/>
      <c r="H26" s="6"/>
      <c r="I26" s="181"/>
      <c r="J26" s="181"/>
      <c r="K26" s="6"/>
      <c r="L26" s="6"/>
      <c r="M26" s="6"/>
      <c r="N26" s="6"/>
      <c r="O26" s="6"/>
      <c r="P26" s="6"/>
      <c r="Q26" s="6"/>
      <c r="S26" s="13"/>
      <c r="T26" s="6"/>
      <c r="U26" s="149"/>
      <c r="V26" s="150"/>
      <c r="X26" s="39" t="s">
        <v>55</v>
      </c>
      <c r="Y26" s="45" t="s">
        <v>56</v>
      </c>
      <c r="Z26" s="48">
        <v>19.309999999999999</v>
      </c>
      <c r="AA26" s="48">
        <v>19.309999999999999</v>
      </c>
      <c r="AB26" s="48">
        <v>0</v>
      </c>
      <c r="AC26" s="88" t="s">
        <v>41</v>
      </c>
      <c r="AD26" s="38"/>
    </row>
    <row r="27" spans="2:30" ht="15.75" thickBot="1" x14ac:dyDescent="0.3">
      <c r="B27" s="30"/>
      <c r="C27" s="178">
        <f>C26*$C$20</f>
        <v>0</v>
      </c>
      <c r="D27" s="178"/>
      <c r="E27" s="26"/>
      <c r="F27" s="178">
        <f>F26*$C$20</f>
        <v>0</v>
      </c>
      <c r="G27" s="178"/>
      <c r="H27" s="26"/>
      <c r="I27" s="178">
        <f>I26*$C$20</f>
        <v>0</v>
      </c>
      <c r="J27" s="178"/>
      <c r="K27" s="26"/>
      <c r="L27" s="6"/>
      <c r="M27" s="6"/>
      <c r="N27" s="6"/>
      <c r="O27" s="6"/>
      <c r="P27" s="6"/>
      <c r="Q27" s="6"/>
      <c r="S27" s="13"/>
      <c r="T27" s="6" t="s">
        <v>54</v>
      </c>
      <c r="U27" s="149"/>
      <c r="V27" s="150"/>
      <c r="X27" s="39">
        <v>96167</v>
      </c>
      <c r="Y27" s="45" t="s">
        <v>57</v>
      </c>
      <c r="Z27" s="48">
        <v>61.83</v>
      </c>
      <c r="AA27" s="48">
        <v>61.83</v>
      </c>
      <c r="AB27" s="48">
        <v>0</v>
      </c>
      <c r="AC27" s="88"/>
      <c r="AD27" s="65" t="s">
        <v>42</v>
      </c>
    </row>
    <row r="28" spans="2:30" ht="15.75" thickBot="1" x14ac:dyDescent="0.3">
      <c r="B28" s="30"/>
      <c r="C28" s="6"/>
      <c r="D28" s="6"/>
      <c r="E28" s="6"/>
      <c r="F28" s="6"/>
      <c r="G28" s="6"/>
      <c r="H28" s="6"/>
      <c r="I28" s="6"/>
      <c r="J28" s="6"/>
      <c r="K28" s="6"/>
      <c r="L28" s="6"/>
      <c r="M28" s="6"/>
      <c r="N28" s="6"/>
      <c r="O28" s="6"/>
      <c r="P28" s="6"/>
      <c r="Q28" s="6"/>
      <c r="S28" s="13"/>
      <c r="T28" s="6"/>
      <c r="U28" s="149"/>
      <c r="V28" s="150"/>
      <c r="X28" s="39">
        <v>96170</v>
      </c>
      <c r="Y28" s="45" t="s">
        <v>57</v>
      </c>
      <c r="Z28" s="48">
        <v>70.290000000000006</v>
      </c>
      <c r="AA28" s="48">
        <v>70.290000000000006</v>
      </c>
      <c r="AB28" s="48">
        <v>0</v>
      </c>
      <c r="AC28" s="88"/>
      <c r="AD28" s="65" t="s">
        <v>59</v>
      </c>
    </row>
    <row r="29" spans="2:30" ht="30.75" thickBot="1" x14ac:dyDescent="0.3">
      <c r="B29" s="30">
        <v>1.5</v>
      </c>
      <c r="C29" s="24" t="s">
        <v>58</v>
      </c>
      <c r="D29" s="6"/>
      <c r="E29" s="6"/>
      <c r="F29" s="6"/>
      <c r="G29" s="6"/>
      <c r="H29" s="6"/>
      <c r="I29" s="6"/>
      <c r="J29" s="6"/>
      <c r="K29" s="6"/>
      <c r="L29" s="6"/>
      <c r="M29" s="6"/>
      <c r="N29" s="6"/>
      <c r="O29" s="6"/>
      <c r="P29" s="6"/>
      <c r="Q29" s="6"/>
      <c r="S29" s="13"/>
      <c r="T29" s="6"/>
      <c r="U29" s="149"/>
      <c r="V29" s="150"/>
      <c r="X29" s="39">
        <v>96156</v>
      </c>
      <c r="Y29" s="45" t="s">
        <v>57</v>
      </c>
      <c r="Z29" s="48">
        <v>84.3</v>
      </c>
      <c r="AA29" s="48">
        <v>84.3</v>
      </c>
      <c r="AB29" s="48">
        <v>0</v>
      </c>
      <c r="AC29" s="88"/>
      <c r="AD29" s="65" t="s">
        <v>60</v>
      </c>
    </row>
    <row r="30" spans="2:30" ht="23.45" customHeight="1" thickBot="1" x14ac:dyDescent="0.3">
      <c r="B30" s="30"/>
      <c r="C30" s="80" t="s">
        <v>205</v>
      </c>
      <c r="D30" s="6"/>
      <c r="E30" s="6"/>
      <c r="F30" s="6"/>
      <c r="G30" s="6"/>
      <c r="H30" s="6"/>
      <c r="I30" s="6"/>
      <c r="J30" s="6"/>
      <c r="K30" s="6"/>
      <c r="L30" s="6"/>
      <c r="M30" s="6"/>
      <c r="N30" s="6"/>
      <c r="O30" s="6"/>
      <c r="P30" s="6"/>
      <c r="Q30" s="6"/>
      <c r="S30" s="13"/>
      <c r="T30" s="6"/>
      <c r="U30" s="69"/>
      <c r="V30" s="70"/>
      <c r="X30" s="39">
        <v>96110</v>
      </c>
      <c r="Y30" s="45" t="s">
        <v>66</v>
      </c>
      <c r="Z30" s="48">
        <v>54.9</v>
      </c>
      <c r="AA30" s="48">
        <v>54.9</v>
      </c>
      <c r="AB30" s="48">
        <v>26.66</v>
      </c>
      <c r="AC30" s="88"/>
      <c r="AD30" s="38"/>
    </row>
    <row r="31" spans="2:30" ht="15.95" customHeight="1" thickBot="1" x14ac:dyDescent="0.3">
      <c r="B31" s="30"/>
      <c r="C31" s="180" t="s">
        <v>61</v>
      </c>
      <c r="D31" s="180"/>
      <c r="E31" s="24"/>
      <c r="F31" s="180" t="s">
        <v>62</v>
      </c>
      <c r="G31" s="180"/>
      <c r="H31" s="24"/>
      <c r="I31" s="180" t="s">
        <v>63</v>
      </c>
      <c r="J31" s="180"/>
      <c r="K31" s="6"/>
      <c r="L31" s="180" t="s">
        <v>64</v>
      </c>
      <c r="M31" s="180"/>
      <c r="N31" s="6"/>
      <c r="O31" s="6"/>
      <c r="P31" s="6"/>
      <c r="Q31" s="6"/>
      <c r="S31" s="13"/>
      <c r="T31" s="6"/>
      <c r="U31" s="149" t="s">
        <v>65</v>
      </c>
      <c r="V31" s="150"/>
      <c r="X31" s="39">
        <v>96127</v>
      </c>
      <c r="Y31" s="54" t="s">
        <v>68</v>
      </c>
      <c r="Z31" s="48">
        <v>4.8099999999999996</v>
      </c>
      <c r="AA31" s="48">
        <v>4.8099999999999996</v>
      </c>
      <c r="AB31" s="48">
        <v>26.66</v>
      </c>
      <c r="AC31" s="88" t="s">
        <v>41</v>
      </c>
      <c r="AD31" s="38"/>
    </row>
    <row r="32" spans="2:30" ht="15.75" thickBot="1" x14ac:dyDescent="0.3">
      <c r="B32" s="30"/>
      <c r="C32" s="181"/>
      <c r="D32" s="181"/>
      <c r="E32" s="6"/>
      <c r="F32" s="181"/>
      <c r="G32" s="181"/>
      <c r="H32" s="6"/>
      <c r="I32" s="181"/>
      <c r="J32" s="181"/>
      <c r="K32" s="6"/>
      <c r="L32" s="202">
        <f>I32+F32+C32</f>
        <v>0</v>
      </c>
      <c r="M32" s="202"/>
      <c r="N32" s="6"/>
      <c r="O32" s="6"/>
      <c r="P32" s="6"/>
      <c r="Q32" s="6"/>
      <c r="S32" s="13"/>
      <c r="T32" s="6" t="s">
        <v>67</v>
      </c>
      <c r="U32" s="149"/>
      <c r="V32" s="150"/>
      <c r="X32" s="39" t="s">
        <v>69</v>
      </c>
      <c r="Y32" s="45" t="s">
        <v>70</v>
      </c>
      <c r="Z32" s="48">
        <v>29</v>
      </c>
      <c r="AA32" s="48">
        <v>29</v>
      </c>
      <c r="AB32" s="48">
        <v>29</v>
      </c>
      <c r="AC32" s="88" t="s">
        <v>41</v>
      </c>
      <c r="AD32" s="38"/>
    </row>
    <row r="33" spans="2:30" ht="15.75" thickBot="1" x14ac:dyDescent="0.3">
      <c r="B33" s="30"/>
      <c r="C33" s="178">
        <f>C32*$C$20</f>
        <v>0</v>
      </c>
      <c r="D33" s="178"/>
      <c r="E33" s="26"/>
      <c r="F33" s="178">
        <f>F32*$C$20</f>
        <v>0</v>
      </c>
      <c r="G33" s="178"/>
      <c r="H33" s="26"/>
      <c r="I33" s="178">
        <f>I32*$C$20</f>
        <v>0</v>
      </c>
      <c r="J33" s="178"/>
      <c r="K33" s="6"/>
      <c r="L33" s="148">
        <f>I33+F33+C33</f>
        <v>0</v>
      </c>
      <c r="M33" s="148"/>
      <c r="N33" s="6"/>
      <c r="O33" s="6"/>
      <c r="P33" s="6"/>
      <c r="Q33" s="6"/>
      <c r="S33" s="13"/>
      <c r="T33" s="6"/>
      <c r="U33" s="149"/>
      <c r="V33" s="150"/>
      <c r="X33" s="39" t="s">
        <v>71</v>
      </c>
      <c r="Y33" s="45" t="s">
        <v>70</v>
      </c>
      <c r="Z33" s="48">
        <v>29</v>
      </c>
      <c r="AA33" s="48">
        <v>29</v>
      </c>
      <c r="AB33" s="48">
        <v>29</v>
      </c>
      <c r="AC33" s="88" t="s">
        <v>41</v>
      </c>
      <c r="AD33" s="38"/>
    </row>
    <row r="34" spans="2:30" ht="15.75" thickBot="1" x14ac:dyDescent="0.3">
      <c r="B34" s="30"/>
      <c r="C34" s="30"/>
      <c r="D34" s="30"/>
      <c r="E34" s="30"/>
      <c r="F34" s="30"/>
      <c r="G34" s="30"/>
      <c r="H34" s="30"/>
      <c r="I34" s="30"/>
      <c r="J34" s="30"/>
      <c r="K34" s="6"/>
      <c r="L34" s="6"/>
      <c r="M34" s="6"/>
      <c r="N34" s="6"/>
      <c r="O34" s="6"/>
      <c r="P34" s="6"/>
      <c r="Q34" s="6"/>
      <c r="S34" s="13"/>
      <c r="T34" s="6"/>
      <c r="U34" s="149"/>
      <c r="V34" s="150"/>
      <c r="X34" s="39" t="s">
        <v>72</v>
      </c>
      <c r="Y34" s="45" t="s">
        <v>73</v>
      </c>
      <c r="Z34" s="48">
        <v>10</v>
      </c>
      <c r="AA34" s="48">
        <v>10</v>
      </c>
      <c r="AB34" s="48">
        <v>10</v>
      </c>
      <c r="AC34" s="88" t="s">
        <v>41</v>
      </c>
      <c r="AD34" s="38"/>
    </row>
    <row r="35" spans="2:30" ht="16.5" thickBot="1" x14ac:dyDescent="0.3">
      <c r="B35" s="30">
        <v>1.6</v>
      </c>
      <c r="C35" s="24" t="s">
        <v>206</v>
      </c>
      <c r="D35" s="6"/>
      <c r="E35" s="6"/>
      <c r="F35" s="6"/>
      <c r="G35" s="6"/>
      <c r="H35" s="6"/>
      <c r="I35" s="6"/>
      <c r="J35" s="6"/>
      <c r="K35" s="6"/>
      <c r="L35" s="6"/>
      <c r="M35" s="6"/>
      <c r="N35" s="6"/>
      <c r="O35" s="6"/>
      <c r="P35" s="6"/>
      <c r="Q35" s="6"/>
      <c r="S35" s="15"/>
      <c r="T35" s="16"/>
      <c r="U35" s="71"/>
      <c r="V35" s="72"/>
      <c r="X35" s="39" t="s">
        <v>75</v>
      </c>
      <c r="Y35" s="45" t="s">
        <v>73</v>
      </c>
      <c r="Z35" s="48">
        <v>10</v>
      </c>
      <c r="AA35" s="48">
        <v>10</v>
      </c>
      <c r="AB35" s="48">
        <v>10</v>
      </c>
      <c r="AC35" s="88" t="s">
        <v>41</v>
      </c>
      <c r="AD35" s="38"/>
    </row>
    <row r="36" spans="2:30" ht="15.75" thickBot="1" x14ac:dyDescent="0.3">
      <c r="B36" s="30"/>
      <c r="C36" s="25" t="s">
        <v>74</v>
      </c>
      <c r="D36" s="6"/>
      <c r="E36" s="6"/>
      <c r="F36" s="6"/>
      <c r="G36" s="6"/>
      <c r="H36" s="6"/>
      <c r="I36" s="6"/>
      <c r="J36" s="6"/>
      <c r="K36" s="6"/>
      <c r="L36" s="6"/>
      <c r="M36" s="6"/>
      <c r="N36" s="6"/>
      <c r="O36" s="6"/>
      <c r="P36" s="6"/>
      <c r="Q36" s="6"/>
      <c r="X36" s="39">
        <v>90791</v>
      </c>
      <c r="Y36" s="45" t="s">
        <v>76</v>
      </c>
      <c r="Z36" s="48">
        <v>128.08000000000001</v>
      </c>
      <c r="AA36" s="48">
        <v>128.08000000000001</v>
      </c>
      <c r="AB36" s="48">
        <v>0</v>
      </c>
      <c r="AC36" s="88" t="s">
        <v>41</v>
      </c>
      <c r="AD36" s="38"/>
    </row>
    <row r="37" spans="2:30" ht="15.75" thickBot="1" x14ac:dyDescent="0.3">
      <c r="B37" s="30"/>
      <c r="C37" s="177">
        <f>C19*C14</f>
        <v>0</v>
      </c>
      <c r="D37" s="177"/>
      <c r="E37" s="6"/>
      <c r="F37" s="6"/>
      <c r="G37" s="6"/>
      <c r="H37" s="6"/>
      <c r="I37" s="6"/>
      <c r="J37" s="6"/>
      <c r="K37" s="6"/>
      <c r="L37" s="6"/>
      <c r="M37" s="6"/>
      <c r="N37" s="6"/>
      <c r="O37" s="6"/>
      <c r="P37" s="6"/>
      <c r="Q37" s="6"/>
      <c r="X37" s="39">
        <v>90785</v>
      </c>
      <c r="Y37" s="45" t="s">
        <v>77</v>
      </c>
      <c r="Z37" s="48">
        <v>3.88</v>
      </c>
      <c r="AA37" s="48">
        <v>3.88</v>
      </c>
      <c r="AB37" s="48" t="s">
        <v>78</v>
      </c>
      <c r="AC37" s="88"/>
      <c r="AD37" s="38"/>
    </row>
    <row r="38" spans="2:30" x14ac:dyDescent="0.25">
      <c r="B38" s="30"/>
      <c r="C38" s="6"/>
      <c r="D38" s="6"/>
      <c r="E38" s="6"/>
      <c r="F38" s="6"/>
      <c r="G38" s="6"/>
      <c r="H38" s="6"/>
      <c r="I38" s="6"/>
      <c r="J38" s="6"/>
      <c r="K38" s="6"/>
      <c r="L38" s="6"/>
      <c r="M38" s="6"/>
      <c r="N38" s="6"/>
      <c r="O38" s="6"/>
      <c r="P38" s="6"/>
      <c r="Q38" s="6"/>
    </row>
    <row r="39" spans="2:30" ht="15.75" x14ac:dyDescent="0.25">
      <c r="B39" s="30">
        <v>1.7</v>
      </c>
      <c r="C39" s="24" t="s">
        <v>207</v>
      </c>
      <c r="D39" s="6"/>
      <c r="E39" s="6"/>
      <c r="F39" s="6"/>
      <c r="G39" s="6"/>
      <c r="H39" s="6"/>
      <c r="I39" s="6"/>
      <c r="J39" s="6"/>
      <c r="K39" s="6"/>
      <c r="L39" s="6"/>
      <c r="M39" s="6"/>
      <c r="N39" s="6"/>
      <c r="O39" s="6"/>
      <c r="P39" s="6"/>
      <c r="Q39" s="6"/>
      <c r="V39" s="33"/>
      <c r="X39" t="s">
        <v>80</v>
      </c>
      <c r="Y39" s="87" t="s">
        <v>81</v>
      </c>
    </row>
    <row r="40" spans="2:30" x14ac:dyDescent="0.25">
      <c r="B40" s="30"/>
      <c r="C40" s="47" t="s">
        <v>79</v>
      </c>
      <c r="D40" s="6"/>
      <c r="E40" s="6"/>
      <c r="F40" s="6"/>
      <c r="G40" s="6"/>
      <c r="H40" s="6"/>
      <c r="I40" s="6"/>
      <c r="J40" s="6"/>
      <c r="K40" s="6"/>
      <c r="L40" s="6"/>
      <c r="M40" s="6"/>
      <c r="N40" s="6"/>
      <c r="O40" s="6"/>
      <c r="P40" s="6"/>
      <c r="Q40" s="6"/>
      <c r="Y40" s="87" t="s">
        <v>82</v>
      </c>
    </row>
    <row r="41" spans="2:30" ht="15.75" thickBot="1" x14ac:dyDescent="0.3">
      <c r="B41" s="30"/>
      <c r="C41" s="177">
        <f>C27+F27</f>
        <v>0</v>
      </c>
      <c r="D41" s="177"/>
      <c r="E41" s="6"/>
      <c r="F41" s="6"/>
      <c r="G41" s="6"/>
      <c r="H41" s="6"/>
      <c r="I41" s="6"/>
      <c r="J41" s="6"/>
      <c r="K41" s="6"/>
      <c r="L41" s="6"/>
      <c r="M41" s="6"/>
      <c r="N41" s="6"/>
      <c r="O41" s="6"/>
      <c r="P41" s="6"/>
      <c r="Q41" s="6"/>
      <c r="Y41" s="87" t="s">
        <v>83</v>
      </c>
    </row>
    <row r="42" spans="2:30" x14ac:dyDescent="0.25">
      <c r="B42" s="30"/>
      <c r="C42" s="6"/>
      <c r="D42" s="6"/>
      <c r="E42" s="6"/>
      <c r="F42" s="6"/>
      <c r="G42" s="6"/>
      <c r="H42" s="6"/>
      <c r="I42" s="6"/>
      <c r="J42" s="6"/>
      <c r="K42" s="6"/>
      <c r="L42" s="6"/>
      <c r="M42" s="6"/>
      <c r="N42" s="6"/>
      <c r="O42" s="6"/>
      <c r="P42" s="6"/>
      <c r="Q42" s="6"/>
      <c r="Y42" s="87"/>
    </row>
    <row r="43" spans="2:30" ht="15.75" thickBot="1" x14ac:dyDescent="0.3"/>
    <row r="44" spans="2:30" ht="19.5" x14ac:dyDescent="0.35">
      <c r="B44" s="29">
        <v>2</v>
      </c>
      <c r="C44" s="4" t="s">
        <v>84</v>
      </c>
      <c r="D44" s="3"/>
      <c r="E44" s="3"/>
      <c r="F44" s="3"/>
      <c r="G44" s="3"/>
      <c r="H44" s="3"/>
      <c r="I44" s="3"/>
      <c r="J44" s="3"/>
      <c r="K44" s="3"/>
      <c r="L44" s="3"/>
      <c r="M44" s="3"/>
      <c r="N44" s="3"/>
      <c r="O44" s="3"/>
      <c r="P44" s="3"/>
      <c r="Q44" s="3"/>
      <c r="T44" s="20" t="s">
        <v>85</v>
      </c>
      <c r="U44" s="10"/>
      <c r="V44" s="10"/>
      <c r="W44" s="10"/>
      <c r="X44" s="10"/>
      <c r="Y44" s="107"/>
    </row>
    <row r="45" spans="2:30" ht="15.6" customHeight="1" x14ac:dyDescent="0.25">
      <c r="B45" s="30">
        <v>2.1</v>
      </c>
      <c r="C45" s="24" t="s">
        <v>208</v>
      </c>
      <c r="D45" s="6"/>
      <c r="E45" s="6"/>
      <c r="F45" s="6"/>
      <c r="G45" s="6"/>
      <c r="H45" s="6"/>
      <c r="I45" s="6"/>
      <c r="J45" s="6"/>
      <c r="K45" s="46"/>
      <c r="L45" s="6"/>
      <c r="M45" s="6"/>
      <c r="N45" s="6"/>
      <c r="O45" s="6"/>
      <c r="P45" s="6"/>
      <c r="Q45" s="6"/>
      <c r="T45" s="164" t="s">
        <v>86</v>
      </c>
      <c r="U45" s="165"/>
      <c r="V45" s="165"/>
      <c r="W45" s="165"/>
      <c r="X45" s="165"/>
      <c r="Y45" s="166"/>
    </row>
    <row r="46" spans="2:30" ht="15.6" customHeight="1" x14ac:dyDescent="0.25">
      <c r="B46" s="30"/>
      <c r="C46" s="25" t="s">
        <v>87</v>
      </c>
      <c r="D46" s="6"/>
      <c r="E46" s="6"/>
      <c r="F46" s="6"/>
      <c r="G46" s="6"/>
      <c r="H46" s="6"/>
      <c r="I46" s="6"/>
      <c r="J46" s="6"/>
      <c r="K46" s="46"/>
      <c r="L46" s="6"/>
      <c r="M46" s="6"/>
      <c r="N46" s="6"/>
      <c r="O46" s="6"/>
      <c r="P46" s="6"/>
      <c r="Q46" s="6"/>
      <c r="T46" s="164"/>
      <c r="U46" s="165"/>
      <c r="V46" s="165"/>
      <c r="W46" s="165"/>
      <c r="X46" s="165"/>
      <c r="Y46" s="166"/>
    </row>
    <row r="47" spans="2:30" ht="15.6" customHeight="1" x14ac:dyDescent="0.25">
      <c r="B47" s="30"/>
      <c r="C47" s="25"/>
      <c r="D47" s="6"/>
      <c r="E47" s="6"/>
      <c r="F47" s="6"/>
      <c r="G47" s="6"/>
      <c r="H47" s="6"/>
      <c r="I47" s="6"/>
      <c r="J47" s="6"/>
      <c r="K47" s="46"/>
      <c r="L47" s="6"/>
      <c r="M47" s="6"/>
      <c r="N47" s="6"/>
      <c r="O47" s="6"/>
      <c r="P47" s="6"/>
      <c r="Q47" s="6"/>
      <c r="T47" s="164"/>
      <c r="U47" s="165"/>
      <c r="V47" s="165"/>
      <c r="W47" s="165"/>
      <c r="X47" s="165"/>
      <c r="Y47" s="166"/>
    </row>
    <row r="48" spans="2:30" ht="15.6" customHeight="1" thickBot="1" x14ac:dyDescent="0.3">
      <c r="B48" s="30"/>
      <c r="C48" s="25" t="s">
        <v>88</v>
      </c>
      <c r="D48" s="6"/>
      <c r="E48" s="6"/>
      <c r="F48" s="25" t="s">
        <v>89</v>
      </c>
      <c r="G48" s="25"/>
      <c r="H48" s="6"/>
      <c r="I48" s="6" t="s">
        <v>90</v>
      </c>
      <c r="J48" s="6"/>
      <c r="K48" s="46"/>
      <c r="L48" s="6"/>
      <c r="M48" s="6"/>
      <c r="N48" s="6"/>
      <c r="O48" s="6"/>
      <c r="P48" s="6"/>
      <c r="Q48" s="6"/>
      <c r="T48" s="167"/>
      <c r="U48" s="168"/>
      <c r="V48" s="168"/>
      <c r="W48" s="168"/>
      <c r="X48" s="168"/>
      <c r="Y48" s="169"/>
    </row>
    <row r="49" spans="2:23" ht="15" customHeight="1" thickBot="1" x14ac:dyDescent="0.3">
      <c r="B49" s="30"/>
      <c r="C49" s="177" t="str">
        <f>X14</f>
        <v>G0438</v>
      </c>
      <c r="D49" s="177"/>
      <c r="E49" s="6"/>
      <c r="F49" s="177">
        <f>C37</f>
        <v>0</v>
      </c>
      <c r="G49" s="177"/>
      <c r="H49" s="6"/>
      <c r="I49" s="145">
        <f>F49*Z14</f>
        <v>0</v>
      </c>
      <c r="J49" s="145"/>
      <c r="K49" s="6"/>
      <c r="L49" s="6"/>
      <c r="M49" s="6"/>
      <c r="N49" s="6"/>
      <c r="O49" s="6"/>
      <c r="P49" s="6"/>
      <c r="Q49" s="6"/>
    </row>
    <row r="50" spans="2:23" x14ac:dyDescent="0.25">
      <c r="B50" s="30"/>
      <c r="C50" s="6"/>
      <c r="D50" s="6"/>
      <c r="E50" s="6"/>
      <c r="F50" s="6"/>
      <c r="G50" s="6"/>
      <c r="H50" s="6"/>
      <c r="I50" s="6" t="s">
        <v>91</v>
      </c>
      <c r="J50" s="6"/>
      <c r="K50" s="6"/>
      <c r="L50" s="6"/>
      <c r="M50" s="6"/>
      <c r="N50" s="6"/>
      <c r="O50" s="6"/>
      <c r="P50" s="6"/>
      <c r="Q50" s="6"/>
    </row>
    <row r="51" spans="2:23" ht="15.75" x14ac:dyDescent="0.25">
      <c r="B51" s="30">
        <v>2.2000000000000002</v>
      </c>
      <c r="C51" s="24" t="s">
        <v>92</v>
      </c>
      <c r="D51" s="6"/>
      <c r="E51" s="6"/>
      <c r="F51" s="6"/>
      <c r="G51" s="6"/>
      <c r="H51" s="6"/>
      <c r="I51" s="6"/>
      <c r="J51" s="6"/>
      <c r="K51" s="6"/>
      <c r="L51" s="6"/>
      <c r="M51" s="6"/>
      <c r="N51" s="6"/>
      <c r="O51" s="6"/>
      <c r="P51" s="6"/>
      <c r="Q51" s="6"/>
    </row>
    <row r="52" spans="2:23" x14ac:dyDescent="0.25">
      <c r="B52" s="30"/>
      <c r="C52" s="47" t="s">
        <v>93</v>
      </c>
      <c r="D52" s="6"/>
      <c r="E52" s="6"/>
      <c r="F52" s="6"/>
      <c r="G52" s="6"/>
      <c r="H52" s="6"/>
      <c r="I52" s="6"/>
      <c r="J52" s="6"/>
      <c r="K52" s="6"/>
      <c r="L52" s="6"/>
      <c r="M52" s="6"/>
      <c r="N52" s="6"/>
      <c r="O52" s="6"/>
      <c r="P52" s="6"/>
      <c r="Q52" s="6"/>
    </row>
    <row r="53" spans="2:23" x14ac:dyDescent="0.25">
      <c r="B53" s="30"/>
      <c r="C53" s="47"/>
      <c r="D53" s="6"/>
      <c r="E53" s="6"/>
      <c r="F53" s="6"/>
      <c r="G53" s="6"/>
      <c r="H53" s="6"/>
      <c r="I53" s="6"/>
      <c r="J53" s="6"/>
      <c r="K53" s="6"/>
      <c r="L53" s="6"/>
      <c r="M53" s="6"/>
      <c r="N53" s="6"/>
      <c r="O53" s="6"/>
      <c r="P53" s="6"/>
      <c r="Q53" s="6"/>
    </row>
    <row r="54" spans="2:23" x14ac:dyDescent="0.25">
      <c r="B54" s="30"/>
      <c r="C54" s="47" t="s">
        <v>88</v>
      </c>
      <c r="D54" s="6"/>
      <c r="E54" s="6"/>
      <c r="F54" s="25" t="s">
        <v>94</v>
      </c>
      <c r="G54" s="25"/>
      <c r="H54" s="6"/>
      <c r="I54" s="6" t="s">
        <v>90</v>
      </c>
      <c r="J54" s="6"/>
      <c r="K54" s="6"/>
      <c r="L54" s="6"/>
      <c r="M54" s="6"/>
      <c r="N54" s="6"/>
      <c r="O54" s="6"/>
      <c r="P54" s="6"/>
      <c r="Q54" s="6"/>
    </row>
    <row r="55" spans="2:23" ht="15.75" thickBot="1" x14ac:dyDescent="0.3">
      <c r="B55" s="30"/>
      <c r="C55" s="177" t="str">
        <f>X23</f>
        <v>H1011</v>
      </c>
      <c r="D55" s="177"/>
      <c r="E55" s="6"/>
      <c r="F55" s="177">
        <f>C27</f>
        <v>0</v>
      </c>
      <c r="G55" s="177"/>
      <c r="H55" s="6"/>
      <c r="I55" s="145">
        <f>F55*Z23</f>
        <v>0</v>
      </c>
      <c r="J55" s="145"/>
      <c r="K55" s="6"/>
      <c r="L55" s="6"/>
      <c r="M55" s="6"/>
      <c r="N55" s="6"/>
      <c r="O55" s="6"/>
      <c r="P55" s="6"/>
      <c r="Q55" s="6"/>
    </row>
    <row r="56" spans="2:23" x14ac:dyDescent="0.25">
      <c r="B56" s="30"/>
      <c r="C56" s="6"/>
      <c r="D56" s="6"/>
      <c r="E56" s="6"/>
      <c r="F56" s="6"/>
      <c r="G56" s="6"/>
      <c r="H56" s="6"/>
      <c r="I56" s="6"/>
      <c r="J56" s="6"/>
      <c r="K56" s="6"/>
      <c r="L56" s="6"/>
      <c r="M56" s="6"/>
      <c r="N56" s="6"/>
      <c r="O56" s="6"/>
      <c r="P56" s="6"/>
      <c r="Q56" s="6"/>
    </row>
    <row r="57" spans="2:23" ht="15.75" x14ac:dyDescent="0.25">
      <c r="B57" s="30">
        <v>2.2999999999999998</v>
      </c>
      <c r="C57" s="24" t="s">
        <v>95</v>
      </c>
      <c r="D57" s="24"/>
      <c r="E57" s="24"/>
      <c r="F57" s="24"/>
      <c r="G57" s="24"/>
      <c r="H57" s="6"/>
      <c r="I57" s="6"/>
      <c r="J57" s="6"/>
      <c r="K57" s="6"/>
      <c r="L57" s="6"/>
      <c r="M57" s="6"/>
      <c r="N57" s="6"/>
      <c r="O57" s="6"/>
      <c r="P57" s="6"/>
      <c r="Q57" s="6"/>
    </row>
    <row r="58" spans="2:23" ht="15.75" x14ac:dyDescent="0.25">
      <c r="B58" s="30"/>
      <c r="C58" s="25" t="s">
        <v>96</v>
      </c>
      <c r="D58" s="24"/>
      <c r="E58" s="24"/>
      <c r="F58" s="24"/>
      <c r="G58" s="24"/>
      <c r="H58" s="6"/>
      <c r="I58" s="6"/>
      <c r="J58" s="6"/>
      <c r="K58" s="6"/>
      <c r="L58" s="6"/>
      <c r="M58" s="6"/>
      <c r="N58" s="6"/>
      <c r="O58" s="6"/>
      <c r="P58" s="6"/>
      <c r="Q58" s="6"/>
    </row>
    <row r="59" spans="2:23" ht="16.5" thickBot="1" x14ac:dyDescent="0.3">
      <c r="B59" s="30"/>
      <c r="C59" s="24" t="s">
        <v>97</v>
      </c>
      <c r="D59" s="6"/>
      <c r="E59" s="89" t="s">
        <v>98</v>
      </c>
      <c r="F59" s="24"/>
      <c r="G59" s="24"/>
      <c r="H59" s="6"/>
      <c r="I59" s="6"/>
      <c r="J59" s="6"/>
      <c r="K59" s="6"/>
      <c r="L59" s="6"/>
      <c r="M59" s="6"/>
      <c r="N59" s="6"/>
      <c r="O59" s="6"/>
      <c r="P59" s="6"/>
      <c r="Q59" s="6"/>
    </row>
    <row r="60" spans="2:23" ht="15.75" x14ac:dyDescent="0.25">
      <c r="B60" s="30"/>
      <c r="C60" s="25"/>
      <c r="D60" s="24"/>
      <c r="E60" s="24"/>
      <c r="F60" s="25"/>
      <c r="G60" s="24"/>
      <c r="H60" s="6"/>
      <c r="I60" s="6"/>
      <c r="J60" s="6"/>
      <c r="K60" s="6"/>
      <c r="L60" s="6"/>
      <c r="M60" s="6"/>
      <c r="N60" s="6"/>
      <c r="O60" s="6"/>
      <c r="P60" s="6"/>
      <c r="Q60" s="6"/>
    </row>
    <row r="61" spans="2:23" ht="15.75" x14ac:dyDescent="0.25">
      <c r="B61" s="30"/>
      <c r="C61" s="25" t="s">
        <v>88</v>
      </c>
      <c r="D61" s="24"/>
      <c r="E61" s="24"/>
      <c r="F61" s="25" t="s">
        <v>99</v>
      </c>
      <c r="G61" s="24"/>
      <c r="H61" s="6"/>
      <c r="I61" s="6" t="s">
        <v>90</v>
      </c>
      <c r="J61" s="6"/>
      <c r="K61" s="6"/>
      <c r="L61" s="6"/>
      <c r="M61" s="6"/>
      <c r="N61" s="6"/>
      <c r="O61" s="6"/>
      <c r="P61" s="6"/>
      <c r="Q61" s="6"/>
      <c r="W61" s="86" t="s">
        <v>100</v>
      </c>
    </row>
    <row r="62" spans="2:23" ht="15.75" thickBot="1" x14ac:dyDescent="0.3">
      <c r="B62" s="30"/>
      <c r="C62" s="177">
        <v>96167</v>
      </c>
      <c r="D62" s="177"/>
      <c r="E62" s="6"/>
      <c r="F62" s="182">
        <v>105</v>
      </c>
      <c r="G62" s="182"/>
      <c r="H62" s="6"/>
      <c r="I62" s="145">
        <f>IF(C62=X27,C37*Z27,IF(C62=X28,C37*Z28,IF(C62=X29,C37*Z29)))</f>
        <v>0</v>
      </c>
      <c r="J62" s="145"/>
      <c r="K62" s="6"/>
      <c r="L62" s="6"/>
      <c r="M62" s="6"/>
      <c r="N62" s="6"/>
      <c r="O62" s="6"/>
      <c r="P62" s="6"/>
      <c r="Q62" s="6"/>
      <c r="W62" s="86" t="s">
        <v>101</v>
      </c>
    </row>
    <row r="63" spans="2:23" x14ac:dyDescent="0.25">
      <c r="B63" s="30"/>
      <c r="C63" s="30"/>
      <c r="D63" s="30"/>
      <c r="E63" s="6"/>
      <c r="F63" s="51" t="s">
        <v>102</v>
      </c>
      <c r="G63" s="49">
        <f>$C$37</f>
        <v>0</v>
      </c>
      <c r="H63" s="6"/>
      <c r="I63" s="6"/>
      <c r="J63" s="6"/>
      <c r="K63" s="6"/>
      <c r="L63" s="6"/>
      <c r="M63" s="6"/>
      <c r="N63" s="6"/>
      <c r="O63" s="6"/>
      <c r="P63" s="6"/>
      <c r="Q63" s="6"/>
    </row>
    <row r="64" spans="2:23" ht="15.75" x14ac:dyDescent="0.25">
      <c r="B64" s="30"/>
      <c r="C64" s="25"/>
      <c r="D64" s="24"/>
      <c r="E64" s="24"/>
      <c r="F64" s="24"/>
      <c r="G64" s="24"/>
      <c r="H64" s="6"/>
      <c r="I64" s="24"/>
      <c r="J64" s="24"/>
      <c r="K64" s="6"/>
      <c r="L64" s="6"/>
      <c r="M64" s="6"/>
      <c r="N64" s="6"/>
      <c r="O64" s="6"/>
      <c r="P64" s="6"/>
      <c r="Q64" s="6"/>
    </row>
    <row r="65" spans="2:17" ht="15.75" thickBot="1" x14ac:dyDescent="0.3">
      <c r="B65" s="30"/>
      <c r="C65" s="177">
        <v>96170</v>
      </c>
      <c r="D65" s="177"/>
      <c r="E65" s="6"/>
      <c r="F65" s="182">
        <v>105</v>
      </c>
      <c r="G65" s="182"/>
      <c r="H65" s="6"/>
      <c r="I65" s="145">
        <f>IF(C65=X27,C37*Z27,IF(C65=X28,C37*Z28,IF(C65=X29,C37*Z29)))</f>
        <v>0</v>
      </c>
      <c r="J65" s="145"/>
      <c r="K65" s="6"/>
      <c r="L65" s="6"/>
      <c r="M65" s="6"/>
      <c r="N65" s="6"/>
      <c r="O65" s="6"/>
      <c r="P65" s="6"/>
      <c r="Q65" s="6"/>
    </row>
    <row r="66" spans="2:17" x14ac:dyDescent="0.25">
      <c r="B66" s="6"/>
      <c r="C66" s="6"/>
      <c r="D66" s="6"/>
      <c r="E66" s="6"/>
      <c r="F66" s="51" t="s">
        <v>102</v>
      </c>
      <c r="G66" s="49">
        <f>$C$37</f>
        <v>0</v>
      </c>
      <c r="H66" s="6"/>
      <c r="I66" s="6"/>
      <c r="J66" s="6"/>
      <c r="K66" s="6"/>
      <c r="L66" s="6"/>
      <c r="M66" s="6"/>
      <c r="N66" s="6"/>
      <c r="O66" s="6"/>
      <c r="P66" s="6"/>
      <c r="Q66" s="6"/>
    </row>
    <row r="67" spans="2:17" ht="15.75" x14ac:dyDescent="0.25">
      <c r="B67" s="30"/>
      <c r="C67" s="25"/>
      <c r="D67" s="24"/>
      <c r="E67" s="24"/>
      <c r="F67" s="24"/>
      <c r="G67" s="24"/>
      <c r="H67" s="6"/>
      <c r="I67" s="24"/>
      <c r="J67" s="24"/>
      <c r="K67" s="6"/>
      <c r="L67" s="6"/>
      <c r="M67" s="6"/>
      <c r="N67" s="6"/>
      <c r="O67" s="6"/>
      <c r="P67" s="6"/>
      <c r="Q67" s="6"/>
    </row>
    <row r="68" spans="2:17" ht="15.75" thickBot="1" x14ac:dyDescent="0.3">
      <c r="B68" s="30"/>
      <c r="C68" s="177">
        <v>96156</v>
      </c>
      <c r="D68" s="177"/>
      <c r="E68" s="6"/>
      <c r="F68" s="182">
        <v>105</v>
      </c>
      <c r="G68" s="182"/>
      <c r="H68" s="6"/>
      <c r="I68" s="145">
        <f>IF(C68=X27,C37*Z27,IF(C68=X28,C37*Z28,IF(C68=X29,C37*Z29)))</f>
        <v>0</v>
      </c>
      <c r="J68" s="145"/>
      <c r="K68" s="6"/>
      <c r="L68" s="6"/>
      <c r="M68" s="6"/>
      <c r="N68" s="6"/>
      <c r="O68" s="6"/>
      <c r="P68" s="6"/>
      <c r="Q68" s="6"/>
    </row>
    <row r="69" spans="2:17" x14ac:dyDescent="0.25">
      <c r="B69" s="30"/>
      <c r="C69" s="6"/>
      <c r="D69" s="6"/>
      <c r="E69" s="6"/>
      <c r="F69" s="51" t="s">
        <v>102</v>
      </c>
      <c r="G69" s="49">
        <f>$C$37</f>
        <v>0</v>
      </c>
      <c r="H69" s="6"/>
      <c r="I69" s="6"/>
      <c r="J69" s="6"/>
      <c r="K69" s="6"/>
      <c r="L69" s="6"/>
      <c r="M69" s="6"/>
      <c r="N69" s="6"/>
      <c r="O69" s="6"/>
      <c r="P69" s="6"/>
      <c r="Q69" s="6"/>
    </row>
    <row r="70" spans="2:17" x14ac:dyDescent="0.25">
      <c r="B70" s="30"/>
      <c r="C70" s="6"/>
      <c r="D70" s="6"/>
      <c r="E70" s="6"/>
      <c r="F70" s="6"/>
      <c r="G70" s="6"/>
      <c r="H70" s="6"/>
      <c r="I70" s="6"/>
      <c r="J70" s="6"/>
      <c r="K70" s="6"/>
      <c r="L70" s="6"/>
      <c r="M70" s="6"/>
      <c r="N70" s="6"/>
      <c r="O70" s="6"/>
      <c r="P70" s="6"/>
      <c r="Q70" s="6"/>
    </row>
    <row r="71" spans="2:17" x14ac:dyDescent="0.25">
      <c r="B71" s="30"/>
      <c r="C71" s="6"/>
      <c r="D71" s="6"/>
      <c r="E71" s="6"/>
      <c r="F71" s="6"/>
      <c r="G71" s="6"/>
      <c r="H71" s="6"/>
      <c r="I71" s="6"/>
      <c r="J71" s="6"/>
      <c r="K71" s="6"/>
      <c r="L71" s="6"/>
      <c r="M71" s="6"/>
      <c r="N71" s="6"/>
      <c r="O71" s="6"/>
      <c r="P71" s="6"/>
      <c r="Q71" s="6"/>
    </row>
    <row r="72" spans="2:17" ht="15.75" x14ac:dyDescent="0.25">
      <c r="B72" s="30">
        <v>2.4</v>
      </c>
      <c r="C72" s="24" t="s">
        <v>103</v>
      </c>
      <c r="D72" s="6"/>
      <c r="E72" s="6"/>
      <c r="F72" s="6"/>
      <c r="G72" s="6"/>
      <c r="H72" s="6"/>
      <c r="I72" s="6"/>
      <c r="J72" s="6"/>
      <c r="K72" s="6"/>
      <c r="L72" s="6"/>
      <c r="M72" s="6"/>
      <c r="N72" s="6"/>
      <c r="O72" s="6"/>
      <c r="P72" s="6"/>
      <c r="Q72" s="6"/>
    </row>
    <row r="73" spans="2:17" ht="16.5" thickBot="1" x14ac:dyDescent="0.3">
      <c r="B73" s="30"/>
      <c r="C73" s="24" t="s">
        <v>97</v>
      </c>
      <c r="D73" s="6"/>
      <c r="E73" s="89" t="s">
        <v>98</v>
      </c>
      <c r="F73" s="6"/>
      <c r="G73" s="6"/>
      <c r="H73" s="6"/>
      <c r="I73" s="6"/>
      <c r="J73" s="6"/>
      <c r="K73" s="6"/>
      <c r="L73" s="6"/>
      <c r="M73" s="6"/>
      <c r="N73" s="6"/>
      <c r="O73" s="6"/>
      <c r="P73" s="6"/>
      <c r="Q73" s="6"/>
    </row>
    <row r="74" spans="2:17" x14ac:dyDescent="0.25">
      <c r="B74" s="30"/>
      <c r="C74" s="6"/>
      <c r="D74" s="6"/>
      <c r="E74" s="6"/>
      <c r="F74" s="6"/>
      <c r="G74" s="6"/>
      <c r="H74" s="6"/>
      <c r="I74" s="6"/>
      <c r="J74" s="6"/>
      <c r="K74" s="6"/>
      <c r="L74" s="6"/>
      <c r="M74" s="6"/>
      <c r="N74" s="6"/>
      <c r="O74" s="6"/>
      <c r="P74" s="6"/>
      <c r="Q74" s="6"/>
    </row>
    <row r="75" spans="2:17" x14ac:dyDescent="0.25">
      <c r="B75" s="30"/>
      <c r="C75" s="6" t="s">
        <v>104</v>
      </c>
      <c r="D75" s="6"/>
      <c r="E75" s="6"/>
      <c r="F75" s="6"/>
      <c r="G75" s="6" t="s">
        <v>105</v>
      </c>
      <c r="H75" s="6"/>
      <c r="I75" s="6"/>
      <c r="J75" s="6"/>
      <c r="K75" s="6"/>
      <c r="L75" s="6" t="s">
        <v>106</v>
      </c>
      <c r="M75" s="6"/>
      <c r="N75" s="6"/>
      <c r="O75" s="6"/>
      <c r="P75" s="6"/>
      <c r="Q75" s="6"/>
    </row>
    <row r="76" spans="2:17" ht="15.75" thickBot="1" x14ac:dyDescent="0.3">
      <c r="B76" s="30"/>
      <c r="C76" s="145">
        <f>IF(OR(E73="LP/LCSW/LPCC/LMFT",E73="MD/NP/PA "),D77*Z24,IF(E73="CHW",D77*AB24))</f>
        <v>0</v>
      </c>
      <c r="D76" s="145"/>
      <c r="E76" s="145"/>
      <c r="F76" s="6"/>
      <c r="G76" s="145">
        <f>IF(OR(E73="LP/LCSW/LPCC/LMFT",E73="MD/NP/PA "),D77*Z25,IF(E73="CHW",D77*AB25))</f>
        <v>0</v>
      </c>
      <c r="H76" s="145"/>
      <c r="I76" s="145"/>
      <c r="J76" s="145"/>
      <c r="K76" s="6"/>
      <c r="L76" s="145">
        <f>IF(OR(E73="LP/LCSW/LPCC/LMFT",E73="MD/NP/PA "),D77*Z26,IF(E73="CHW",D77*AB26))</f>
        <v>0</v>
      </c>
      <c r="M76" s="145"/>
      <c r="N76" s="145"/>
      <c r="O76" s="145"/>
      <c r="P76" s="6"/>
      <c r="Q76" s="6"/>
    </row>
    <row r="77" spans="2:17" x14ac:dyDescent="0.25">
      <c r="B77" s="30"/>
      <c r="C77" s="51" t="s">
        <v>102</v>
      </c>
      <c r="D77" s="178">
        <f>$C$27</f>
        <v>0</v>
      </c>
      <c r="E77" s="178"/>
      <c r="F77" s="6"/>
      <c r="G77" s="178" t="s">
        <v>102</v>
      </c>
      <c r="H77" s="178"/>
      <c r="I77" s="178">
        <f>$C$27</f>
        <v>0</v>
      </c>
      <c r="J77" s="178"/>
      <c r="K77" s="6"/>
      <c r="L77" s="51" t="s">
        <v>102</v>
      </c>
      <c r="M77" s="178">
        <f>$C$27</f>
        <v>0</v>
      </c>
      <c r="N77" s="178"/>
      <c r="O77" s="178"/>
      <c r="P77" s="6"/>
      <c r="Q77" s="6"/>
    </row>
    <row r="78" spans="2:17" x14ac:dyDescent="0.25">
      <c r="B78" s="30"/>
      <c r="C78" s="6"/>
      <c r="D78" s="6"/>
      <c r="E78" s="6"/>
      <c r="F78" s="6"/>
      <c r="G78" s="6"/>
      <c r="H78" s="6"/>
      <c r="I78" s="6"/>
      <c r="J78" s="6"/>
      <c r="K78" s="6"/>
      <c r="L78" s="6"/>
      <c r="M78" s="6"/>
      <c r="N78" s="6"/>
      <c r="O78" s="6"/>
      <c r="P78" s="6"/>
      <c r="Q78" s="6"/>
    </row>
    <row r="79" spans="2:17" ht="15.75" x14ac:dyDescent="0.25">
      <c r="B79" s="30">
        <v>2.5</v>
      </c>
      <c r="C79" s="24" t="s">
        <v>107</v>
      </c>
      <c r="D79" s="6"/>
      <c r="E79" s="6"/>
      <c r="F79" s="6"/>
      <c r="G79" s="6"/>
      <c r="H79" s="6"/>
      <c r="I79" s="6"/>
      <c r="J79" s="6"/>
      <c r="K79" s="6"/>
      <c r="L79" s="6"/>
      <c r="M79" s="6"/>
      <c r="N79" s="6"/>
      <c r="O79" s="6"/>
      <c r="P79" s="6"/>
      <c r="Q79" s="6"/>
    </row>
    <row r="80" spans="2:17" ht="16.5" thickBot="1" x14ac:dyDescent="0.3">
      <c r="B80" s="30"/>
      <c r="C80" s="24" t="s">
        <v>97</v>
      </c>
      <c r="D80" s="6"/>
      <c r="E80" s="89" t="s">
        <v>108</v>
      </c>
      <c r="F80" s="6"/>
      <c r="G80" s="6"/>
      <c r="H80" s="6"/>
      <c r="I80" s="6"/>
      <c r="J80" s="6"/>
      <c r="K80" s="6"/>
      <c r="L80" s="6"/>
      <c r="M80" s="6"/>
      <c r="N80" s="6"/>
      <c r="O80" s="6"/>
      <c r="P80" s="6"/>
      <c r="Q80" s="6"/>
    </row>
    <row r="81" spans="2:30" ht="15.75" x14ac:dyDescent="0.25">
      <c r="B81" s="30"/>
      <c r="C81" s="24"/>
      <c r="D81" s="6"/>
      <c r="E81" s="6"/>
      <c r="F81" s="6"/>
      <c r="G81" s="6"/>
      <c r="H81" s="6"/>
      <c r="I81" s="6"/>
      <c r="J81" s="6"/>
      <c r="K81" s="6"/>
      <c r="L81" s="6"/>
      <c r="M81" s="6"/>
      <c r="N81" s="6"/>
      <c r="O81" s="6"/>
      <c r="P81" s="6"/>
      <c r="Q81" s="6"/>
      <c r="AD81" s="56"/>
    </row>
    <row r="82" spans="2:30" s="56" customFormat="1" x14ac:dyDescent="0.25">
      <c r="B82" s="30"/>
      <c r="C82" s="59" t="s">
        <v>109</v>
      </c>
      <c r="D82" s="59">
        <f>X30</f>
        <v>96110</v>
      </c>
      <c r="E82" s="59"/>
      <c r="F82" s="59" t="s">
        <v>110</v>
      </c>
      <c r="G82" s="59">
        <f>X31</f>
        <v>96127</v>
      </c>
      <c r="H82" s="59"/>
      <c r="I82" s="59" t="s">
        <v>111</v>
      </c>
      <c r="J82" s="59" t="str">
        <f>X32</f>
        <v>G9920</v>
      </c>
      <c r="K82" s="59"/>
      <c r="L82" s="59" t="s">
        <v>112</v>
      </c>
      <c r="M82" s="59" t="str">
        <f>X34</f>
        <v>G8510</v>
      </c>
      <c r="N82" s="59"/>
      <c r="O82" s="59"/>
      <c r="P82" s="59"/>
      <c r="Q82" s="59"/>
      <c r="AD82"/>
    </row>
    <row r="83" spans="2:30" ht="15.75" thickBot="1" x14ac:dyDescent="0.3">
      <c r="B83" s="30"/>
      <c r="C83" s="145">
        <f>IF(OR(E80="LP/LCSW/LPCC/LMFT", E80="MD/NP/PA "),D84*D85*Z30,IF(E80="CHW",D84*D85*AB30))</f>
        <v>0</v>
      </c>
      <c r="D83" s="145"/>
      <c r="E83" s="6"/>
      <c r="F83" s="145">
        <f>IF(OR(E80="LP/LCSW/LPCC/LMFT", E80="MD/NP/PA "),D84*D85*Z31,IF(E80="CHW",D84*D85*AB31))</f>
        <v>0</v>
      </c>
      <c r="G83" s="145"/>
      <c r="H83" s="6"/>
      <c r="I83" s="145">
        <f>IF(OR(E80="LP/LCSW/LPCC/LMFT", E80="MD/NP/PA "),D84*D85*Z32,IF(E80="CHW",D84*D85*AB32))</f>
        <v>0</v>
      </c>
      <c r="J83" s="145"/>
      <c r="K83" s="6"/>
      <c r="L83" s="145">
        <f>IF(OR(E80="LP/LCSW/LPCC/LMFT", E80="MD/NP/PA "),D84*D85*Z34,IF(E80="CHW",D84*D85*AB34))</f>
        <v>0</v>
      </c>
      <c r="M83" s="145"/>
      <c r="N83" s="6"/>
      <c r="O83" s="6"/>
      <c r="P83" s="6"/>
      <c r="Q83" s="6"/>
      <c r="V83" s="85" t="s">
        <v>113</v>
      </c>
      <c r="AD83" s="83"/>
    </row>
    <row r="84" spans="2:30" s="83" customFormat="1" ht="37.5" customHeight="1" x14ac:dyDescent="0.25">
      <c r="B84" s="30"/>
      <c r="C84" s="112" t="s">
        <v>114</v>
      </c>
      <c r="D84" s="111">
        <v>2</v>
      </c>
      <c r="E84" s="31"/>
      <c r="F84" s="112" t="s">
        <v>114</v>
      </c>
      <c r="G84" s="111">
        <v>2</v>
      </c>
      <c r="H84" s="31"/>
      <c r="I84" s="112" t="s">
        <v>209</v>
      </c>
      <c r="J84" s="111">
        <v>1</v>
      </c>
      <c r="K84" s="31"/>
      <c r="L84" s="112" t="s">
        <v>114</v>
      </c>
      <c r="M84" s="111">
        <v>1</v>
      </c>
      <c r="N84" s="31"/>
      <c r="O84" s="31"/>
      <c r="P84" s="31"/>
      <c r="Q84" s="31"/>
      <c r="AD84"/>
    </row>
    <row r="85" spans="2:30" ht="32.1" customHeight="1" x14ac:dyDescent="0.25">
      <c r="B85" s="30"/>
      <c r="C85" s="81" t="s">
        <v>115</v>
      </c>
      <c r="D85" s="82">
        <f>$C20</f>
        <v>0</v>
      </c>
      <c r="E85" s="6"/>
      <c r="F85" s="81" t="s">
        <v>115</v>
      </c>
      <c r="G85" s="82">
        <f>$C20</f>
        <v>0</v>
      </c>
      <c r="H85" s="6"/>
      <c r="I85" s="81" t="s">
        <v>115</v>
      </c>
      <c r="J85" s="82">
        <f>$C20</f>
        <v>0</v>
      </c>
      <c r="K85" s="6"/>
      <c r="L85" s="81" t="s">
        <v>115</v>
      </c>
      <c r="M85" s="82">
        <f>$C20</f>
        <v>0</v>
      </c>
      <c r="N85" s="6"/>
      <c r="O85" s="6"/>
      <c r="P85" s="6"/>
      <c r="Q85" s="6"/>
    </row>
    <row r="86" spans="2:30" x14ac:dyDescent="0.25">
      <c r="B86" s="30"/>
      <c r="C86" s="6"/>
      <c r="D86" s="6"/>
      <c r="E86" s="6"/>
      <c r="F86" s="6"/>
      <c r="G86" s="6"/>
      <c r="H86" s="6"/>
      <c r="I86" s="6"/>
      <c r="J86" s="6"/>
      <c r="K86" s="6"/>
      <c r="L86" s="6" t="s">
        <v>116</v>
      </c>
      <c r="M86" s="6"/>
      <c r="N86" s="6"/>
      <c r="O86" s="6"/>
      <c r="P86" s="6"/>
      <c r="Q86" s="6"/>
    </row>
    <row r="87" spans="2:30" ht="15.75" thickBot="1" x14ac:dyDescent="0.3">
      <c r="B87" s="30"/>
      <c r="C87" s="6"/>
      <c r="D87" s="6"/>
      <c r="E87" s="6"/>
      <c r="F87" s="6"/>
      <c r="G87" s="6"/>
      <c r="H87" s="6"/>
      <c r="I87" s="6"/>
      <c r="J87" s="6"/>
      <c r="K87" s="6"/>
      <c r="L87" s="6"/>
      <c r="M87" s="6"/>
      <c r="N87" s="6"/>
      <c r="O87" s="6"/>
      <c r="P87" s="6"/>
      <c r="Q87" s="6"/>
    </row>
    <row r="88" spans="2:30" ht="19.5" x14ac:dyDescent="0.35">
      <c r="B88" s="30">
        <v>2.6</v>
      </c>
      <c r="C88" s="24" t="s">
        <v>117</v>
      </c>
      <c r="D88" s="6"/>
      <c r="E88" s="6"/>
      <c r="F88" s="6"/>
      <c r="G88" s="6"/>
      <c r="H88" s="6"/>
      <c r="I88" s="6"/>
      <c r="J88" s="6"/>
      <c r="K88" s="6"/>
      <c r="L88" s="6"/>
      <c r="M88" s="6"/>
      <c r="N88" s="6"/>
      <c r="O88" s="6"/>
      <c r="P88" s="6"/>
      <c r="Q88" s="6"/>
      <c r="T88" s="20" t="s">
        <v>118</v>
      </c>
      <c r="U88" s="10"/>
      <c r="V88" s="10"/>
      <c r="W88" s="10"/>
      <c r="X88" s="10"/>
      <c r="Y88" s="107"/>
    </row>
    <row r="89" spans="2:30" ht="15.95" customHeight="1" thickBot="1" x14ac:dyDescent="0.3">
      <c r="B89" s="30"/>
      <c r="C89" s="24" t="s">
        <v>97</v>
      </c>
      <c r="D89" s="6"/>
      <c r="E89" s="89" t="s">
        <v>108</v>
      </c>
      <c r="F89" s="6"/>
      <c r="G89" s="6"/>
      <c r="H89" s="6"/>
      <c r="I89" s="6"/>
      <c r="J89" s="6"/>
      <c r="K89" s="6"/>
      <c r="L89" s="6"/>
      <c r="M89" s="6"/>
      <c r="N89" s="6"/>
      <c r="O89" s="6"/>
      <c r="P89" s="6"/>
      <c r="Q89" s="6"/>
      <c r="T89" s="164" t="s">
        <v>119</v>
      </c>
      <c r="U89" s="165"/>
      <c r="V89" s="165"/>
      <c r="W89" s="165"/>
      <c r="X89" s="165"/>
      <c r="Y89" s="166"/>
    </row>
    <row r="90" spans="2:30" ht="15.75" x14ac:dyDescent="0.25">
      <c r="B90" s="30"/>
      <c r="C90" s="24"/>
      <c r="D90" s="6"/>
      <c r="E90" s="6"/>
      <c r="F90" s="6"/>
      <c r="G90" s="6"/>
      <c r="H90" s="6"/>
      <c r="I90" s="6"/>
      <c r="J90" s="6"/>
      <c r="K90" s="6"/>
      <c r="L90" s="6"/>
      <c r="M90" s="6"/>
      <c r="N90" s="6"/>
      <c r="O90" s="6"/>
      <c r="P90" s="6"/>
      <c r="Q90" s="6"/>
      <c r="T90" s="164"/>
      <c r="U90" s="165"/>
      <c r="V90" s="165"/>
      <c r="W90" s="165"/>
      <c r="X90" s="165"/>
      <c r="Y90" s="166"/>
    </row>
    <row r="91" spans="2:30" ht="14.65" customHeight="1" thickBot="1" x14ac:dyDescent="0.3">
      <c r="B91" s="30"/>
      <c r="C91" s="6" t="s">
        <v>120</v>
      </c>
      <c r="D91" s="6"/>
      <c r="E91" s="6"/>
      <c r="F91" s="6" t="s">
        <v>121</v>
      </c>
      <c r="G91" s="6"/>
      <c r="H91" s="6"/>
      <c r="I91" s="6" t="s">
        <v>122</v>
      </c>
      <c r="J91" s="41"/>
      <c r="K91" s="6"/>
      <c r="L91" s="6" t="s">
        <v>123</v>
      </c>
      <c r="M91" s="6"/>
      <c r="N91" s="6"/>
      <c r="O91" s="6" t="s">
        <v>124</v>
      </c>
      <c r="P91" s="6"/>
      <c r="Q91" s="6"/>
      <c r="T91" s="167"/>
      <c r="U91" s="168"/>
      <c r="V91" s="168"/>
      <c r="W91" s="168"/>
      <c r="X91" s="168"/>
      <c r="Y91" s="169"/>
    </row>
    <row r="92" spans="2:30" ht="15.75" thickBot="1" x14ac:dyDescent="0.3">
      <c r="B92" s="30"/>
      <c r="C92" s="179">
        <v>26</v>
      </c>
      <c r="D92" s="179"/>
      <c r="E92" s="6"/>
      <c r="F92" s="179">
        <v>2</v>
      </c>
      <c r="G92" s="179"/>
      <c r="H92" s="6"/>
      <c r="I92" s="179">
        <v>90832</v>
      </c>
      <c r="J92" s="179"/>
      <c r="K92" s="6"/>
      <c r="L92" s="145">
        <f>IF(I92=$X$14,$Z$14,IF(AND(I92=$X$7, E89="LP/LCSW/LPCC/LMFT"),$AA$7,IF(AND(I92=$X$7, E89= "MD/NP/PA "),$Z$7,IF(I92=$X$8,$Z$8,IF(AND(I92=$X$9,E89="LP/LCSW/LPCC/LMFT"),$AA$9,IF(AND(I92=$X$9,E89="MD/NP/PA "),$Z$9,IF(I92=$X$10,$Z$10,IF(I92=$X$11,$Z$11,IF(I92=$X$12,$Z$12,IF(I92=$X$13,$Z$13,0))))))))))</f>
        <v>52.87</v>
      </c>
      <c r="M92" s="145"/>
      <c r="N92" s="6"/>
      <c r="O92" s="145">
        <f>($C$92*F92*L92)</f>
        <v>2749.24</v>
      </c>
      <c r="P92" s="145"/>
      <c r="Q92" s="6"/>
    </row>
    <row r="93" spans="2:30" x14ac:dyDescent="0.25">
      <c r="B93" s="30"/>
      <c r="C93" s="51" t="s">
        <v>102</v>
      </c>
      <c r="D93" s="49">
        <f>$F$27</f>
        <v>0</v>
      </c>
      <c r="E93" s="6"/>
      <c r="F93" s="51" t="s">
        <v>102</v>
      </c>
      <c r="G93" s="49">
        <v>2</v>
      </c>
      <c r="H93" s="6"/>
      <c r="I93" s="6"/>
      <c r="J93" s="6"/>
      <c r="K93" s="6"/>
      <c r="L93" s="6"/>
      <c r="M93" s="6"/>
      <c r="N93" s="6"/>
      <c r="O93" s="6"/>
      <c r="P93" s="6"/>
      <c r="Q93" s="6"/>
    </row>
    <row r="94" spans="2:30" ht="15.75" thickBot="1" x14ac:dyDescent="0.3">
      <c r="B94" s="30"/>
      <c r="C94" s="6"/>
      <c r="D94" s="6"/>
      <c r="E94" s="6"/>
      <c r="F94" s="6"/>
      <c r="G94" s="6"/>
      <c r="H94" s="6"/>
      <c r="I94" s="6"/>
      <c r="J94" s="6"/>
      <c r="K94" s="6"/>
      <c r="L94" s="6"/>
      <c r="M94" s="6"/>
      <c r="N94" s="6"/>
      <c r="O94" s="6"/>
      <c r="P94" s="6"/>
      <c r="Q94" s="6"/>
    </row>
    <row r="95" spans="2:30" ht="19.5" x14ac:dyDescent="0.35">
      <c r="B95" s="30">
        <v>2.7</v>
      </c>
      <c r="C95" s="24" t="s">
        <v>125</v>
      </c>
      <c r="D95" s="6"/>
      <c r="E95" s="6"/>
      <c r="F95" s="6"/>
      <c r="G95" s="6"/>
      <c r="H95" s="6"/>
      <c r="I95" s="6"/>
      <c r="J95" s="6"/>
      <c r="K95" s="6"/>
      <c r="L95" s="6"/>
      <c r="M95" s="6"/>
      <c r="N95" s="6"/>
      <c r="O95" s="6"/>
      <c r="P95" s="6"/>
      <c r="Q95" s="6"/>
      <c r="T95" s="20" t="s">
        <v>126</v>
      </c>
      <c r="U95" s="10"/>
      <c r="V95" s="10"/>
      <c r="W95" s="10"/>
      <c r="X95" s="10"/>
      <c r="Y95" s="107"/>
    </row>
    <row r="96" spans="2:30" ht="15.95" customHeight="1" thickBot="1" x14ac:dyDescent="0.3">
      <c r="B96" s="30"/>
      <c r="C96" s="24" t="s">
        <v>97</v>
      </c>
      <c r="D96" s="6"/>
      <c r="E96" s="179" t="s">
        <v>98</v>
      </c>
      <c r="F96" s="179"/>
      <c r="G96" s="6"/>
      <c r="H96" s="6"/>
      <c r="I96" s="6"/>
      <c r="J96" s="6"/>
      <c r="K96" s="6"/>
      <c r="L96" s="6"/>
      <c r="M96" s="6"/>
      <c r="N96" s="6"/>
      <c r="O96" s="6"/>
      <c r="P96" s="6"/>
      <c r="Q96" s="6"/>
      <c r="T96" s="164" t="s">
        <v>127</v>
      </c>
      <c r="U96" s="165"/>
      <c r="V96" s="165"/>
      <c r="W96" s="165"/>
      <c r="X96" s="165"/>
      <c r="Y96" s="166"/>
    </row>
    <row r="97" spans="2:25" ht="15.75" x14ac:dyDescent="0.25">
      <c r="B97" s="30"/>
      <c r="C97" s="24"/>
      <c r="D97" s="6"/>
      <c r="E97" s="6"/>
      <c r="F97" s="6"/>
      <c r="G97" s="6"/>
      <c r="H97" s="6"/>
      <c r="I97" s="6"/>
      <c r="J97" s="6"/>
      <c r="K97" s="6"/>
      <c r="L97" s="6"/>
      <c r="M97" s="6"/>
      <c r="N97" s="6"/>
      <c r="O97" s="6"/>
      <c r="P97" s="6"/>
      <c r="Q97" s="6"/>
      <c r="T97" s="164"/>
      <c r="U97" s="165"/>
      <c r="V97" s="165"/>
      <c r="W97" s="165"/>
      <c r="X97" s="165"/>
      <c r="Y97" s="166"/>
    </row>
    <row r="98" spans="2:25" ht="14.45" customHeight="1" thickBot="1" x14ac:dyDescent="0.3">
      <c r="B98" s="30"/>
      <c r="C98" s="6" t="s">
        <v>128</v>
      </c>
      <c r="D98" s="6"/>
      <c r="E98" s="6"/>
      <c r="F98" s="6" t="s">
        <v>129</v>
      </c>
      <c r="G98" s="6"/>
      <c r="H98" s="6"/>
      <c r="I98" s="6" t="s">
        <v>122</v>
      </c>
      <c r="J98" s="41"/>
      <c r="K98" s="6"/>
      <c r="L98" s="6" t="s">
        <v>123</v>
      </c>
      <c r="M98" s="6"/>
      <c r="N98" s="6"/>
      <c r="O98" s="6" t="s">
        <v>130</v>
      </c>
      <c r="P98" s="6"/>
      <c r="Q98" s="6"/>
      <c r="T98" s="167"/>
      <c r="U98" s="168"/>
      <c r="V98" s="168"/>
      <c r="W98" s="168"/>
      <c r="X98" s="168"/>
      <c r="Y98" s="169"/>
    </row>
    <row r="99" spans="2:25" ht="15.75" thickBot="1" x14ac:dyDescent="0.3">
      <c r="B99" s="30"/>
      <c r="C99" s="179">
        <v>11</v>
      </c>
      <c r="D99" s="179"/>
      <c r="E99" s="6"/>
      <c r="F99" s="179">
        <v>2</v>
      </c>
      <c r="G99" s="179"/>
      <c r="H99" s="6"/>
      <c r="I99" s="179">
        <v>90837</v>
      </c>
      <c r="J99" s="179"/>
      <c r="K99" s="6"/>
      <c r="L99" s="145">
        <f>IF(I99=$X$14,$Z$14,IF(AND(I99=$X$7, E96="LP/LCSW/LPCC/LMFT"),$AA$7,IF(AND(I99=$X$7, E96= "MD/NP/PA "),$Z$7,IF(I99=$X$8,$Z$8,IF(AND(I99=$X$9,E96="LP/LCSW/LPCC/LMFT"),$AA$9,IF(AND(I99=$X$9,E96="MD/NP/PA "),$Z$9,IF(I99=$X$10,$Z$10,IF(I99=$X$11,$Z$11,IF(I99=$X$12,$Z$12,IF(I99=$X$13,$Z$13,0))))))))))</f>
        <v>38.01</v>
      </c>
      <c r="M99" s="145"/>
      <c r="N99" s="6"/>
      <c r="O99" s="145">
        <f>(C99*F99*L99)</f>
        <v>836.21999999999991</v>
      </c>
      <c r="P99" s="145"/>
      <c r="Q99" s="6"/>
    </row>
    <row r="100" spans="2:25" x14ac:dyDescent="0.25">
      <c r="B100" s="30"/>
      <c r="C100" s="51" t="s">
        <v>102</v>
      </c>
      <c r="D100" s="49">
        <f>$C$27</f>
        <v>0</v>
      </c>
      <c r="E100" s="6"/>
      <c r="F100" s="51" t="s">
        <v>102</v>
      </c>
      <c r="G100" s="49">
        <v>2</v>
      </c>
      <c r="H100" s="6"/>
      <c r="I100" s="6"/>
      <c r="J100" s="6"/>
      <c r="K100" s="6"/>
      <c r="L100" s="6"/>
      <c r="M100" s="6"/>
      <c r="N100" s="6"/>
      <c r="O100" s="6"/>
      <c r="P100" s="6"/>
      <c r="Q100" s="6"/>
    </row>
    <row r="101" spans="2:25" ht="15.75" thickBot="1" x14ac:dyDescent="0.3">
      <c r="B101" s="30"/>
      <c r="C101" s="6"/>
      <c r="D101" s="6"/>
      <c r="E101" s="6"/>
      <c r="F101" s="6"/>
      <c r="G101" s="6"/>
      <c r="H101" s="6"/>
      <c r="I101" s="6"/>
      <c r="J101" s="6"/>
      <c r="K101" s="6"/>
      <c r="L101" s="6"/>
      <c r="M101" s="6"/>
      <c r="N101" s="6"/>
      <c r="O101" s="6"/>
      <c r="P101" s="6"/>
      <c r="Q101" s="6"/>
    </row>
    <row r="102" spans="2:25" ht="19.5" x14ac:dyDescent="0.25">
      <c r="B102" s="30">
        <v>2.8</v>
      </c>
      <c r="C102" s="24" t="s">
        <v>131</v>
      </c>
      <c r="D102" s="6"/>
      <c r="E102" s="6"/>
      <c r="F102" s="6"/>
      <c r="G102" s="6"/>
      <c r="H102" s="6"/>
      <c r="I102" s="6"/>
      <c r="J102" s="6"/>
      <c r="K102" s="6"/>
      <c r="L102" s="6"/>
      <c r="M102" s="6"/>
      <c r="N102" s="6"/>
      <c r="O102" s="6"/>
      <c r="P102" s="6"/>
      <c r="Q102" s="6"/>
      <c r="T102" s="78" t="s">
        <v>132</v>
      </c>
      <c r="U102" s="108"/>
      <c r="V102" s="108"/>
      <c r="W102" s="108"/>
      <c r="X102" s="108"/>
      <c r="Y102" s="109"/>
    </row>
    <row r="103" spans="2:25" ht="15.95" customHeight="1" thickBot="1" x14ac:dyDescent="0.3">
      <c r="B103" s="30"/>
      <c r="C103" s="24" t="s">
        <v>97</v>
      </c>
      <c r="D103" s="6"/>
      <c r="E103" s="179" t="s">
        <v>108</v>
      </c>
      <c r="F103" s="179"/>
      <c r="G103" s="6"/>
      <c r="H103" s="6"/>
      <c r="I103" s="6"/>
      <c r="J103" s="6"/>
      <c r="K103" s="6"/>
      <c r="L103" s="6"/>
      <c r="M103" s="6"/>
      <c r="N103" s="6"/>
      <c r="O103" s="6"/>
      <c r="P103" s="6"/>
      <c r="Q103" s="6"/>
      <c r="T103" s="164" t="s">
        <v>133</v>
      </c>
      <c r="U103" s="165"/>
      <c r="V103" s="165"/>
      <c r="W103" s="165"/>
      <c r="X103" s="165"/>
      <c r="Y103" s="166"/>
    </row>
    <row r="104" spans="2:25" ht="15.75" x14ac:dyDescent="0.25">
      <c r="B104" s="30"/>
      <c r="C104" s="24"/>
      <c r="D104" s="6"/>
      <c r="E104" s="6"/>
      <c r="F104" s="6"/>
      <c r="G104" s="6"/>
      <c r="H104" s="6"/>
      <c r="I104" s="6"/>
      <c r="J104" s="6"/>
      <c r="K104" s="6"/>
      <c r="L104" s="6"/>
      <c r="M104" s="6"/>
      <c r="N104" s="6"/>
      <c r="O104" s="6"/>
      <c r="P104" s="6"/>
      <c r="Q104" s="6"/>
      <c r="T104" s="164"/>
      <c r="U104" s="165"/>
      <c r="V104" s="165"/>
      <c r="W104" s="165"/>
      <c r="X104" s="165"/>
      <c r="Y104" s="166"/>
    </row>
    <row r="105" spans="2:25" ht="14.45" customHeight="1" thickBot="1" x14ac:dyDescent="0.3">
      <c r="B105" s="30"/>
      <c r="C105" s="6" t="s">
        <v>134</v>
      </c>
      <c r="D105" s="6"/>
      <c r="E105" s="6"/>
      <c r="F105" s="6" t="s">
        <v>210</v>
      </c>
      <c r="G105" s="6"/>
      <c r="H105" s="6"/>
      <c r="I105" s="6" t="s">
        <v>122</v>
      </c>
      <c r="J105" s="41"/>
      <c r="K105" s="6"/>
      <c r="L105" s="6" t="s">
        <v>123</v>
      </c>
      <c r="M105" s="6"/>
      <c r="N105" s="6"/>
      <c r="O105" s="6" t="s">
        <v>135</v>
      </c>
      <c r="P105" s="6"/>
      <c r="Q105" s="6"/>
      <c r="T105" s="167"/>
      <c r="U105" s="168"/>
      <c r="V105" s="168"/>
      <c r="W105" s="168"/>
      <c r="X105" s="168"/>
      <c r="Y105" s="169"/>
    </row>
    <row r="106" spans="2:25" ht="15.75" thickBot="1" x14ac:dyDescent="0.3">
      <c r="B106" s="30"/>
      <c r="C106" s="179">
        <v>52</v>
      </c>
      <c r="D106" s="179"/>
      <c r="E106" s="6"/>
      <c r="F106" s="179">
        <v>4</v>
      </c>
      <c r="G106" s="179"/>
      <c r="H106" s="6"/>
      <c r="I106" s="179">
        <v>90853</v>
      </c>
      <c r="J106" s="179"/>
      <c r="K106" s="6"/>
      <c r="L106" s="145">
        <f>IF(I106=$X$14,$Z$14,IF(I106=$X$7,$Z$7,IF(I106=$X$8,$Z$8,IF(I106=$X$9,$Z$9,IF(I106=$X$10,$Z$10,IF(I106=$X$11,$Z$11,IF(I106=$X$12,$Z$12,IF(I106=$X$13,$Z$13,0))))))))</f>
        <v>3.47</v>
      </c>
      <c r="M106" s="145"/>
      <c r="N106" s="6"/>
      <c r="O106" s="145">
        <f>(C106*F106*L106)</f>
        <v>721.76</v>
      </c>
      <c r="P106" s="145"/>
      <c r="Q106" s="6"/>
    </row>
    <row r="107" spans="2:25" x14ac:dyDescent="0.25">
      <c r="B107" s="30"/>
      <c r="C107" s="6"/>
      <c r="D107" s="6"/>
      <c r="E107" s="6"/>
      <c r="F107" s="6"/>
      <c r="G107" s="6"/>
      <c r="H107" s="6"/>
      <c r="I107" s="6"/>
      <c r="J107" s="6"/>
      <c r="K107" s="6"/>
      <c r="L107" s="6"/>
      <c r="M107" s="6"/>
      <c r="N107" s="6"/>
      <c r="O107" s="6"/>
      <c r="P107" s="6"/>
      <c r="Q107" s="6"/>
    </row>
    <row r="108" spans="2:25" x14ac:dyDescent="0.25">
      <c r="B108" s="30"/>
      <c r="C108" s="6"/>
      <c r="D108" s="6"/>
      <c r="E108" s="6"/>
      <c r="F108" s="6"/>
      <c r="G108" s="6"/>
      <c r="H108" s="6"/>
      <c r="I108" s="6"/>
      <c r="J108" s="6"/>
      <c r="K108" s="6"/>
      <c r="L108" s="6"/>
      <c r="M108" s="6"/>
      <c r="N108" s="6"/>
      <c r="O108" s="6"/>
      <c r="P108" s="6"/>
      <c r="Q108" s="6"/>
    </row>
    <row r="109" spans="2:25" ht="15.75" x14ac:dyDescent="0.25">
      <c r="B109" s="30">
        <v>2.9</v>
      </c>
      <c r="C109" s="24" t="s">
        <v>136</v>
      </c>
      <c r="D109" s="24"/>
      <c r="E109" s="6"/>
      <c r="F109" s="6"/>
      <c r="G109" s="6"/>
      <c r="H109" s="6"/>
      <c r="I109" s="6"/>
      <c r="J109" s="6"/>
      <c r="K109" s="6"/>
      <c r="L109" s="6"/>
      <c r="M109" s="6"/>
      <c r="N109" s="6"/>
      <c r="O109" s="6"/>
      <c r="P109" s="6"/>
      <c r="Q109" s="6"/>
    </row>
    <row r="110" spans="2:25" ht="15.75" x14ac:dyDescent="0.25">
      <c r="B110" s="30"/>
      <c r="C110" s="25" t="s">
        <v>137</v>
      </c>
      <c r="D110" s="24"/>
      <c r="E110" s="6"/>
      <c r="F110" s="6"/>
      <c r="G110" s="6"/>
      <c r="H110" s="6"/>
      <c r="I110" s="6"/>
      <c r="J110" s="6"/>
      <c r="K110" s="6"/>
      <c r="L110" s="6"/>
      <c r="M110" s="6"/>
      <c r="N110" s="6"/>
      <c r="O110" s="6"/>
      <c r="P110" s="6"/>
      <c r="Q110" s="6"/>
    </row>
    <row r="111" spans="2:25" ht="15.75" thickBot="1" x14ac:dyDescent="0.3">
      <c r="B111" s="30"/>
      <c r="C111" s="186">
        <f>O92+O99+O106</f>
        <v>4307.2199999999993</v>
      </c>
      <c r="D111" s="186"/>
      <c r="E111" s="6"/>
      <c r="F111" s="6"/>
      <c r="G111" s="6"/>
      <c r="H111" s="6"/>
      <c r="I111" s="6"/>
      <c r="J111" s="6"/>
      <c r="K111" s="6"/>
      <c r="L111" s="6"/>
      <c r="M111" s="6"/>
      <c r="N111" s="6"/>
      <c r="O111" s="6"/>
      <c r="P111" s="6"/>
      <c r="Q111" s="6"/>
    </row>
    <row r="112" spans="2:25" x14ac:dyDescent="0.25">
      <c r="B112" s="30"/>
      <c r="C112" s="6"/>
      <c r="D112" s="6"/>
      <c r="E112" s="6"/>
      <c r="F112" s="6"/>
      <c r="G112" s="6"/>
      <c r="H112" s="6"/>
      <c r="I112" s="6"/>
      <c r="J112" s="6"/>
      <c r="K112" s="6"/>
      <c r="L112" s="6"/>
      <c r="M112" s="6"/>
      <c r="N112" s="6"/>
      <c r="O112" s="6"/>
      <c r="P112" s="6"/>
      <c r="Q112" s="6"/>
    </row>
    <row r="113" spans="2:25" ht="15.75" x14ac:dyDescent="0.25">
      <c r="B113" s="79">
        <v>2.1</v>
      </c>
      <c r="C113" s="18" t="s">
        <v>138</v>
      </c>
      <c r="D113" s="18"/>
      <c r="E113" s="1"/>
      <c r="F113" s="1"/>
      <c r="G113" s="1"/>
      <c r="H113" s="6"/>
      <c r="I113" s="6"/>
      <c r="J113" s="6"/>
      <c r="K113" s="6"/>
      <c r="L113" s="6"/>
      <c r="M113" s="6"/>
      <c r="N113" s="6"/>
      <c r="O113" s="6"/>
      <c r="P113" s="6"/>
      <c r="Q113" s="6"/>
    </row>
    <row r="114" spans="2:25" ht="19.5" thickBot="1" x14ac:dyDescent="0.35">
      <c r="B114" s="30"/>
      <c r="C114" s="183">
        <f>C111+I68+I65+I62+I55+C76+G76+L76+C83+F83+I83+L83+O99+O106+O92</f>
        <v>8614.4399999999987</v>
      </c>
      <c r="D114" s="184"/>
      <c r="E114" s="184"/>
      <c r="F114" s="184"/>
      <c r="G114" s="184"/>
      <c r="H114" s="6"/>
      <c r="I114" s="6"/>
      <c r="J114" s="6"/>
      <c r="K114" s="6"/>
      <c r="L114" s="6"/>
      <c r="M114" s="6"/>
      <c r="N114" s="6"/>
      <c r="O114" s="6"/>
      <c r="P114" s="6"/>
      <c r="Q114" s="6"/>
    </row>
    <row r="115" spans="2:25" x14ac:dyDescent="0.25">
      <c r="B115" s="30"/>
      <c r="C115" s="6"/>
      <c r="D115" s="6"/>
      <c r="E115" s="6"/>
      <c r="F115" s="6"/>
      <c r="G115" s="6"/>
      <c r="H115" s="6"/>
      <c r="I115" s="6"/>
      <c r="J115" s="6"/>
      <c r="K115" s="6"/>
      <c r="L115" s="6"/>
      <c r="M115" s="6"/>
      <c r="N115" s="6"/>
      <c r="O115" s="6"/>
      <c r="P115" s="6"/>
      <c r="Q115" s="6"/>
    </row>
    <row r="116" spans="2:25" ht="20.25" thickBot="1" x14ac:dyDescent="0.4">
      <c r="B116" s="29">
        <v>3</v>
      </c>
      <c r="C116" s="4" t="s">
        <v>139</v>
      </c>
      <c r="D116" s="3"/>
      <c r="E116" s="3"/>
      <c r="F116" s="3"/>
      <c r="G116" s="3"/>
      <c r="H116" s="3"/>
      <c r="I116" s="3"/>
      <c r="J116" s="3"/>
      <c r="K116" s="3"/>
      <c r="L116" s="3"/>
      <c r="M116" s="3"/>
      <c r="N116" s="3"/>
      <c r="O116" s="3"/>
      <c r="P116" s="3"/>
      <c r="Q116" s="3"/>
    </row>
    <row r="117" spans="2:25" ht="19.5" x14ac:dyDescent="0.25">
      <c r="B117" s="30">
        <v>3.1</v>
      </c>
      <c r="C117" s="24" t="s">
        <v>140</v>
      </c>
      <c r="D117" s="6"/>
      <c r="E117" s="6"/>
      <c r="F117" s="6"/>
      <c r="G117" s="6"/>
      <c r="H117" s="194"/>
      <c r="I117" s="194"/>
      <c r="J117" s="194"/>
      <c r="K117" s="194"/>
      <c r="L117" s="194"/>
      <c r="M117" s="6"/>
      <c r="N117" s="6"/>
      <c r="O117" s="6"/>
      <c r="P117" s="6"/>
      <c r="Q117" s="6"/>
      <c r="T117" s="78" t="s">
        <v>141</v>
      </c>
      <c r="U117" s="108"/>
      <c r="V117" s="108"/>
      <c r="W117" s="108"/>
      <c r="X117" s="108"/>
      <c r="Y117" s="109"/>
    </row>
    <row r="118" spans="2:25" ht="15.6" customHeight="1" x14ac:dyDescent="0.25">
      <c r="B118" s="30"/>
      <c r="C118" s="185" t="s">
        <v>142</v>
      </c>
      <c r="D118" s="185"/>
      <c r="E118" s="24"/>
      <c r="F118" s="23"/>
      <c r="G118" s="23"/>
      <c r="H118" s="23"/>
      <c r="I118" s="23"/>
      <c r="J118" s="23"/>
      <c r="K118" s="23"/>
      <c r="L118" s="23"/>
      <c r="M118" s="6"/>
      <c r="N118" s="6"/>
      <c r="O118" s="6"/>
      <c r="P118" s="6"/>
      <c r="Q118" s="6"/>
      <c r="T118" s="164" t="s">
        <v>143</v>
      </c>
      <c r="U118" s="165"/>
      <c r="V118" s="165"/>
      <c r="W118" s="165"/>
      <c r="X118" s="165"/>
      <c r="Y118" s="166"/>
    </row>
    <row r="119" spans="2:25" ht="16.5" thickBot="1" x14ac:dyDescent="0.3">
      <c r="B119" s="30"/>
      <c r="C119" s="193">
        <v>0</v>
      </c>
      <c r="D119" s="193"/>
      <c r="E119" s="28"/>
      <c r="F119" s="23"/>
      <c r="G119" s="23"/>
      <c r="H119" s="23"/>
      <c r="I119" s="23"/>
      <c r="J119" s="23"/>
      <c r="K119" s="23"/>
      <c r="L119" s="23"/>
      <c r="M119" s="6"/>
      <c r="N119" s="6"/>
      <c r="O119" s="6"/>
      <c r="P119" s="6"/>
      <c r="Q119" s="6"/>
      <c r="T119" s="164"/>
      <c r="U119" s="165"/>
      <c r="V119" s="165"/>
      <c r="W119" s="165"/>
      <c r="X119" s="165"/>
      <c r="Y119" s="166"/>
    </row>
    <row r="120" spans="2:25" ht="16.5" thickBot="1" x14ac:dyDescent="0.3">
      <c r="B120" s="30"/>
      <c r="C120" s="5"/>
      <c r="D120" s="6"/>
      <c r="E120" s="6"/>
      <c r="F120" s="23"/>
      <c r="G120" s="23"/>
      <c r="H120" s="23"/>
      <c r="I120" s="23"/>
      <c r="J120" s="23"/>
      <c r="K120" s="23"/>
      <c r="L120" s="23"/>
      <c r="M120" s="6"/>
      <c r="N120" s="6"/>
      <c r="O120" s="6"/>
      <c r="P120" s="6"/>
      <c r="Q120" s="6"/>
      <c r="T120" s="167"/>
      <c r="U120" s="168"/>
      <c r="V120" s="168"/>
      <c r="W120" s="168"/>
      <c r="X120" s="168"/>
      <c r="Y120" s="169"/>
    </row>
    <row r="121" spans="2:25" ht="15.75" x14ac:dyDescent="0.25">
      <c r="B121" s="30">
        <v>3.2</v>
      </c>
      <c r="C121" s="24" t="s">
        <v>144</v>
      </c>
      <c r="D121" s="6"/>
      <c r="E121" s="6"/>
      <c r="F121" s="23"/>
      <c r="G121" s="23"/>
      <c r="H121" s="23"/>
      <c r="I121" s="23"/>
      <c r="J121" s="23"/>
      <c r="K121" s="23"/>
      <c r="L121" s="23"/>
      <c r="M121" s="6"/>
      <c r="N121" s="6"/>
      <c r="O121" s="6"/>
      <c r="P121" s="6"/>
      <c r="Q121" s="6"/>
    </row>
    <row r="122" spans="2:25" ht="15.75" x14ac:dyDescent="0.25">
      <c r="B122" s="30"/>
      <c r="C122" s="25" t="s">
        <v>145</v>
      </c>
      <c r="D122" s="6"/>
      <c r="E122" s="6"/>
      <c r="F122" s="23"/>
      <c r="G122" s="23"/>
      <c r="H122" s="23"/>
      <c r="I122" s="23"/>
      <c r="J122" s="23"/>
      <c r="K122" s="23"/>
      <c r="L122" s="23"/>
      <c r="M122" s="6"/>
      <c r="N122" s="6"/>
      <c r="O122" s="6"/>
      <c r="P122" s="6"/>
      <c r="Q122" s="6"/>
    </row>
    <row r="123" spans="2:25" ht="15.75" x14ac:dyDescent="0.25">
      <c r="B123" s="30"/>
      <c r="C123" s="185" t="s">
        <v>146</v>
      </c>
      <c r="D123" s="185"/>
      <c r="E123" s="24"/>
      <c r="F123" s="23"/>
      <c r="G123" s="23"/>
      <c r="H123" s="23"/>
      <c r="I123" s="23"/>
      <c r="J123" s="23"/>
      <c r="K123" s="23"/>
      <c r="L123" s="23"/>
      <c r="M123" s="6"/>
      <c r="N123" s="6"/>
      <c r="O123" s="6"/>
      <c r="P123" s="6"/>
      <c r="Q123" s="6"/>
    </row>
    <row r="124" spans="2:25" ht="16.5" thickBot="1" x14ac:dyDescent="0.3">
      <c r="B124" s="30"/>
      <c r="C124" s="186">
        <f>(C119*$C$14)*12</f>
        <v>0</v>
      </c>
      <c r="D124" s="186"/>
      <c r="E124" s="28"/>
      <c r="F124" s="23"/>
      <c r="G124" s="23"/>
      <c r="H124" s="23"/>
      <c r="I124" s="23"/>
      <c r="J124" s="23"/>
      <c r="K124" s="23"/>
      <c r="L124" s="23"/>
      <c r="M124" s="6"/>
      <c r="N124" s="6"/>
      <c r="O124" s="6"/>
      <c r="P124" s="6"/>
      <c r="Q124" s="6"/>
    </row>
    <row r="125" spans="2:25" ht="15.75" x14ac:dyDescent="0.25">
      <c r="B125" s="30"/>
      <c r="C125" s="5"/>
      <c r="D125" s="6"/>
      <c r="E125" s="6"/>
      <c r="F125" s="6"/>
      <c r="G125" s="6"/>
      <c r="H125" s="23"/>
      <c r="I125" s="23"/>
      <c r="J125" s="23"/>
      <c r="K125" s="23"/>
      <c r="L125" s="23"/>
      <c r="M125" s="6"/>
      <c r="N125" s="6"/>
      <c r="O125" s="6"/>
      <c r="P125" s="6"/>
      <c r="Q125" s="6"/>
    </row>
    <row r="126" spans="2:25" ht="19.5" x14ac:dyDescent="0.35">
      <c r="B126" s="29">
        <v>4</v>
      </c>
      <c r="C126" s="4" t="s">
        <v>147</v>
      </c>
      <c r="D126" s="3"/>
      <c r="E126" s="3"/>
      <c r="F126" s="3"/>
      <c r="G126" s="3"/>
      <c r="H126" s="3"/>
      <c r="I126" s="3"/>
      <c r="J126" s="3"/>
      <c r="K126" s="3"/>
      <c r="L126" s="3"/>
      <c r="M126" s="3"/>
      <c r="N126" s="3"/>
      <c r="O126" s="3"/>
      <c r="P126" s="3"/>
      <c r="Q126" s="3"/>
    </row>
    <row r="127" spans="2:25" ht="15.75" x14ac:dyDescent="0.25">
      <c r="B127" s="30">
        <v>4.0999999999999996</v>
      </c>
      <c r="C127" s="24" t="s">
        <v>148</v>
      </c>
      <c r="D127" s="6"/>
      <c r="E127" s="6"/>
      <c r="F127" s="6"/>
      <c r="G127" s="6"/>
      <c r="H127" s="23"/>
      <c r="I127" s="23"/>
      <c r="J127" s="23"/>
      <c r="K127" s="23"/>
      <c r="L127" s="23"/>
      <c r="M127" s="6"/>
      <c r="N127" s="6"/>
      <c r="O127" s="6"/>
      <c r="P127" s="6"/>
      <c r="Q127" s="6"/>
    </row>
    <row r="128" spans="2:25" ht="16.5" thickBot="1" x14ac:dyDescent="0.3">
      <c r="B128" s="30"/>
      <c r="C128" s="190" t="s">
        <v>149</v>
      </c>
      <c r="D128" s="190"/>
      <c r="E128" s="6"/>
      <c r="F128" s="142">
        <f>IF($C$128="Include",C124,0)</f>
        <v>0</v>
      </c>
      <c r="G128" s="142"/>
      <c r="H128" s="23"/>
      <c r="I128" s="23"/>
      <c r="J128" s="23"/>
      <c r="K128" s="23"/>
      <c r="L128" s="23"/>
      <c r="M128" s="6"/>
      <c r="N128" s="6"/>
      <c r="O128" s="6"/>
      <c r="P128" s="6"/>
      <c r="Q128" s="6"/>
    </row>
    <row r="129" spans="2:23" ht="15.75" x14ac:dyDescent="0.25">
      <c r="B129" s="30"/>
      <c r="C129" s="5"/>
      <c r="D129" s="6"/>
      <c r="E129" s="6"/>
      <c r="F129" s="6"/>
      <c r="G129" s="6"/>
      <c r="H129" s="23"/>
      <c r="I129" s="23"/>
      <c r="J129" s="23"/>
      <c r="K129" s="23"/>
      <c r="L129" s="23"/>
      <c r="M129" s="6"/>
      <c r="N129" s="6"/>
      <c r="O129" s="6"/>
      <c r="P129" s="6"/>
      <c r="Q129" s="6"/>
    </row>
    <row r="130" spans="2:23" ht="15.75" x14ac:dyDescent="0.25">
      <c r="B130" s="30">
        <v>4.2</v>
      </c>
      <c r="C130" s="24" t="s">
        <v>150</v>
      </c>
      <c r="D130" s="6"/>
      <c r="E130" s="6"/>
      <c r="F130" s="6"/>
      <c r="G130" s="6"/>
      <c r="H130" s="23"/>
      <c r="I130" s="23"/>
      <c r="J130" s="23"/>
      <c r="K130" s="23"/>
      <c r="L130" s="23"/>
      <c r="M130" s="6"/>
      <c r="N130" s="6"/>
      <c r="O130" s="6"/>
      <c r="P130" s="6"/>
      <c r="Q130" s="6"/>
    </row>
    <row r="131" spans="2:23" ht="16.5" thickBot="1" x14ac:dyDescent="0.3">
      <c r="B131" s="30"/>
      <c r="C131" s="190" t="s">
        <v>151</v>
      </c>
      <c r="D131" s="190"/>
      <c r="E131" s="6"/>
      <c r="F131" s="142">
        <f>IF(C131="Include in Revenue",$C$114,0)</f>
        <v>8614.4399999999987</v>
      </c>
      <c r="G131" s="142"/>
      <c r="H131" s="23"/>
      <c r="I131" s="23"/>
      <c r="J131" s="23"/>
      <c r="K131" s="23"/>
      <c r="L131" s="23"/>
      <c r="M131" s="6"/>
      <c r="N131" s="6"/>
      <c r="O131" s="6"/>
      <c r="P131" s="6"/>
      <c r="Q131" s="6"/>
    </row>
    <row r="132" spans="2:23" ht="15.75" customHeight="1" x14ac:dyDescent="0.25">
      <c r="B132" s="30"/>
      <c r="C132" s="5"/>
      <c r="D132" s="6"/>
      <c r="E132" s="6"/>
      <c r="F132" s="6"/>
      <c r="G132" s="6"/>
      <c r="H132" s="23"/>
      <c r="I132" s="23"/>
      <c r="J132" s="23"/>
      <c r="K132" s="23"/>
      <c r="L132" s="23"/>
      <c r="M132" s="6"/>
      <c r="N132" s="6"/>
      <c r="O132" s="6"/>
      <c r="P132" s="6"/>
      <c r="Q132" s="6"/>
    </row>
    <row r="133" spans="2:23" ht="15.75" customHeight="1" x14ac:dyDescent="0.25">
      <c r="B133" s="30">
        <v>4.3</v>
      </c>
      <c r="C133" s="24" t="s">
        <v>152</v>
      </c>
      <c r="D133" s="6"/>
      <c r="E133" s="6"/>
      <c r="F133" s="6"/>
      <c r="G133" s="6"/>
      <c r="H133" s="23"/>
      <c r="I133" s="23"/>
      <c r="J133" s="23"/>
      <c r="K133" s="23"/>
      <c r="L133" s="23"/>
      <c r="M133" s="6"/>
      <c r="N133" s="6"/>
      <c r="O133" s="6"/>
      <c r="P133" s="6"/>
      <c r="Q133" s="6"/>
    </row>
    <row r="134" spans="2:23" ht="15.75" customHeight="1" thickBot="1" x14ac:dyDescent="0.3">
      <c r="B134" s="30"/>
      <c r="C134" s="196">
        <v>0.05</v>
      </c>
      <c r="D134" s="196"/>
      <c r="E134" s="6"/>
      <c r="F134" s="142">
        <f>C134*F131</f>
        <v>430.72199999999998</v>
      </c>
      <c r="G134" s="142"/>
      <c r="H134" s="23"/>
      <c r="I134" s="23"/>
      <c r="J134" s="23"/>
      <c r="K134" s="23"/>
      <c r="L134" s="23"/>
      <c r="M134" s="6"/>
      <c r="N134" s="6"/>
      <c r="O134" s="6"/>
      <c r="P134" s="6"/>
      <c r="Q134" s="6"/>
    </row>
    <row r="135" spans="2:23" ht="15.75" customHeight="1" x14ac:dyDescent="0.25">
      <c r="B135" s="30"/>
      <c r="C135" s="5"/>
      <c r="D135" s="6"/>
      <c r="E135" s="6"/>
      <c r="F135" s="6"/>
      <c r="G135" s="6"/>
      <c r="H135" s="23"/>
      <c r="I135" s="23"/>
      <c r="J135" s="23"/>
      <c r="K135" s="23"/>
      <c r="L135" s="23"/>
      <c r="M135" s="6"/>
      <c r="N135" s="6"/>
      <c r="O135" s="6"/>
      <c r="P135" s="6"/>
      <c r="Q135" s="6"/>
    </row>
    <row r="136" spans="2:23" ht="15.75" x14ac:dyDescent="0.25">
      <c r="B136" s="30">
        <v>4.3</v>
      </c>
      <c r="C136" s="18" t="s">
        <v>153</v>
      </c>
      <c r="D136" s="18"/>
      <c r="E136" s="1"/>
      <c r="F136" s="1"/>
      <c r="G136" s="1"/>
      <c r="H136" s="23"/>
      <c r="I136" s="27"/>
      <c r="J136" s="23"/>
      <c r="K136" s="23"/>
      <c r="L136" s="23"/>
      <c r="M136" s="6"/>
      <c r="N136" s="6"/>
      <c r="O136" s="6"/>
      <c r="P136" s="6"/>
      <c r="Q136" s="6"/>
    </row>
    <row r="137" spans="2:23" ht="19.5" thickBot="1" x14ac:dyDescent="0.35">
      <c r="B137" s="30"/>
      <c r="C137" s="183">
        <f>(F128+F131)-F134</f>
        <v>8183.7179999999989</v>
      </c>
      <c r="D137" s="184"/>
      <c r="E137" s="184"/>
      <c r="F137" s="184"/>
      <c r="G137" s="184"/>
      <c r="H137" s="23"/>
      <c r="I137" s="23"/>
      <c r="J137" s="23"/>
      <c r="K137" s="23"/>
      <c r="L137" s="23"/>
      <c r="M137" s="6"/>
      <c r="N137" s="6"/>
      <c r="O137" s="6"/>
      <c r="P137" s="6"/>
      <c r="Q137" s="6"/>
    </row>
    <row r="138" spans="2:23" ht="15.75" x14ac:dyDescent="0.25">
      <c r="B138" s="30"/>
      <c r="C138" s="5"/>
      <c r="D138" s="6"/>
      <c r="E138" s="6"/>
      <c r="F138" s="6"/>
      <c r="G138" s="6"/>
      <c r="H138" s="23"/>
      <c r="I138" s="23"/>
      <c r="J138" s="23"/>
      <c r="K138" s="23"/>
      <c r="L138" s="23"/>
      <c r="M138" s="6"/>
      <c r="N138" s="6"/>
      <c r="O138" s="6"/>
      <c r="P138" s="6"/>
      <c r="Q138" s="6"/>
    </row>
    <row r="139" spans="2:23" ht="15.75" thickBot="1" x14ac:dyDescent="0.3"/>
    <row r="140" spans="2:23" ht="20.25" thickBot="1" x14ac:dyDescent="0.4">
      <c r="B140" s="29">
        <v>5</v>
      </c>
      <c r="C140" s="4" t="s">
        <v>211</v>
      </c>
      <c r="D140" s="3"/>
      <c r="E140" s="3"/>
      <c r="F140" s="3"/>
      <c r="G140" s="3"/>
      <c r="H140" s="3"/>
      <c r="I140" s="3"/>
      <c r="J140" s="3"/>
      <c r="K140" s="3"/>
      <c r="L140" s="3"/>
      <c r="M140" s="3"/>
      <c r="N140" s="3"/>
      <c r="O140" s="3"/>
      <c r="P140" s="3"/>
      <c r="Q140" s="3"/>
      <c r="S140" s="9"/>
      <c r="T140" s="10" t="s">
        <v>154</v>
      </c>
      <c r="U140" s="11"/>
      <c r="V140" s="11"/>
      <c r="W140" s="22"/>
    </row>
    <row r="141" spans="2:23" ht="15.6" customHeight="1" x14ac:dyDescent="0.25">
      <c r="B141" s="30">
        <v>5.0999999999999996</v>
      </c>
      <c r="C141" s="24" t="s">
        <v>155</v>
      </c>
      <c r="D141" s="6"/>
      <c r="E141" s="6"/>
      <c r="F141" s="6"/>
      <c r="G141" s="6"/>
      <c r="H141" s="6"/>
      <c r="I141" s="6"/>
      <c r="J141" s="6"/>
      <c r="K141" s="6"/>
      <c r="L141" s="6"/>
      <c r="M141" s="6"/>
      <c r="N141" s="6"/>
      <c r="O141" s="6"/>
      <c r="P141" s="6"/>
      <c r="Q141" s="6"/>
      <c r="S141" s="151" t="s">
        <v>156</v>
      </c>
      <c r="T141" s="152"/>
      <c r="U141" s="152"/>
      <c r="V141" s="152"/>
      <c r="W141" s="153"/>
    </row>
    <row r="142" spans="2:23" ht="15.6" customHeight="1" x14ac:dyDescent="0.25">
      <c r="B142" s="30"/>
      <c r="C142" s="25" t="s">
        <v>157</v>
      </c>
      <c r="D142" s="6"/>
      <c r="E142" s="6"/>
      <c r="F142" s="6"/>
      <c r="G142" s="6"/>
      <c r="H142" s="6"/>
      <c r="I142" s="6"/>
      <c r="J142" s="6"/>
      <c r="K142" s="6"/>
      <c r="L142" s="6"/>
      <c r="M142" s="6"/>
      <c r="N142" s="6"/>
      <c r="O142" s="6"/>
      <c r="P142" s="6"/>
      <c r="Q142" s="6"/>
      <c r="S142" s="154"/>
      <c r="T142" s="155"/>
      <c r="U142" s="155"/>
      <c r="V142" s="155"/>
      <c r="W142" s="156"/>
    </row>
    <row r="143" spans="2:23" ht="15.6" customHeight="1" thickBot="1" x14ac:dyDescent="0.3">
      <c r="B143" s="30"/>
      <c r="C143" s="5" t="s">
        <v>158</v>
      </c>
      <c r="D143" s="6"/>
      <c r="E143" s="6"/>
      <c r="F143" s="6"/>
      <c r="G143" s="5" t="s">
        <v>159</v>
      </c>
      <c r="H143" s="6"/>
      <c r="I143" s="6"/>
      <c r="J143" s="6"/>
      <c r="K143" s="6"/>
      <c r="L143" s="6"/>
      <c r="M143" s="5" t="s">
        <v>212</v>
      </c>
      <c r="N143" s="6"/>
      <c r="O143" s="6"/>
      <c r="P143" s="103">
        <v>4.5</v>
      </c>
      <c r="Q143" s="6"/>
      <c r="S143" s="154"/>
      <c r="T143" s="155"/>
      <c r="U143" s="155"/>
      <c r="V143" s="155"/>
      <c r="W143" s="156"/>
    </row>
    <row r="144" spans="2:23" ht="15.6" customHeight="1" thickBot="1" x14ac:dyDescent="0.3">
      <c r="B144" s="30"/>
      <c r="C144" s="148">
        <f>C37</f>
        <v>0</v>
      </c>
      <c r="D144" s="148"/>
      <c r="E144" s="148"/>
      <c r="F144" s="6"/>
      <c r="G144" s="148">
        <f>C92*F92</f>
        <v>52</v>
      </c>
      <c r="H144" s="148"/>
      <c r="I144" s="148"/>
      <c r="J144" s="148"/>
      <c r="K144" s="148"/>
      <c r="L144" s="6"/>
      <c r="M144" s="5" t="s">
        <v>213</v>
      </c>
      <c r="N144" s="6"/>
      <c r="O144" s="6"/>
      <c r="P144" s="104">
        <v>0.7</v>
      </c>
      <c r="Q144" s="6"/>
      <c r="S144" s="154"/>
      <c r="T144" s="155"/>
      <c r="U144" s="155"/>
      <c r="V144" s="155"/>
      <c r="W144" s="156"/>
    </row>
    <row r="145" spans="2:24" ht="15.6" customHeight="1" thickBot="1" x14ac:dyDescent="0.3">
      <c r="B145" s="30"/>
      <c r="C145" s="24" t="s">
        <v>160</v>
      </c>
      <c r="D145" s="6"/>
      <c r="E145" s="6"/>
      <c r="F145" s="6"/>
      <c r="G145" s="24" t="s">
        <v>161</v>
      </c>
      <c r="H145" s="6"/>
      <c r="I145" s="6"/>
      <c r="J145" s="6"/>
      <c r="K145" s="6"/>
      <c r="L145" s="6"/>
      <c r="M145" s="5" t="s">
        <v>228</v>
      </c>
      <c r="N145" s="6"/>
      <c r="O145" s="6"/>
      <c r="P145" s="103">
        <v>0.75</v>
      </c>
      <c r="Q145" s="6"/>
      <c r="S145" s="157"/>
      <c r="T145" s="158"/>
      <c r="U145" s="158"/>
      <c r="V145" s="158"/>
      <c r="W145" s="159"/>
    </row>
    <row r="146" spans="2:24" ht="15.6" customHeight="1" thickBot="1" x14ac:dyDescent="0.35">
      <c r="B146" s="30"/>
      <c r="C146" s="148">
        <f>C106</f>
        <v>52</v>
      </c>
      <c r="D146" s="148"/>
      <c r="E146" s="148"/>
      <c r="F146" s="6"/>
      <c r="G146" s="148">
        <f>C99*F99</f>
        <v>22</v>
      </c>
      <c r="H146" s="148"/>
      <c r="I146" s="148"/>
      <c r="J146" s="148"/>
      <c r="K146" s="148"/>
      <c r="L146" s="6"/>
      <c r="M146" s="5" t="s">
        <v>229</v>
      </c>
      <c r="N146" s="6"/>
      <c r="O146" s="6"/>
      <c r="P146" s="105">
        <f>P144*(P143*40)/P145</f>
        <v>167.99999999999997</v>
      </c>
      <c r="Q146" s="6"/>
    </row>
    <row r="147" spans="2:24" ht="15.6" customHeight="1" x14ac:dyDescent="0.25">
      <c r="B147" s="30"/>
      <c r="C147" s="24"/>
      <c r="D147" s="6"/>
      <c r="E147" s="6"/>
      <c r="F147" s="6"/>
      <c r="G147" s="6"/>
      <c r="H147" s="6"/>
      <c r="I147" s="6"/>
      <c r="J147" s="6"/>
      <c r="K147" s="6"/>
      <c r="L147" s="6"/>
      <c r="M147" s="6"/>
      <c r="N147" s="6"/>
      <c r="O147" s="6"/>
      <c r="P147" s="6"/>
      <c r="Q147" s="6"/>
    </row>
    <row r="148" spans="2:24" ht="15.6" customHeight="1" thickBot="1" x14ac:dyDescent="0.3">
      <c r="B148" s="30"/>
      <c r="C148" s="24"/>
      <c r="D148" s="6"/>
      <c r="E148" s="6"/>
      <c r="F148" s="6"/>
      <c r="G148" s="6"/>
      <c r="H148" s="6"/>
      <c r="I148" s="6"/>
      <c r="J148" s="6"/>
      <c r="K148" s="6"/>
      <c r="L148" s="6"/>
      <c r="M148" s="6"/>
      <c r="N148" s="6"/>
      <c r="O148" s="6"/>
      <c r="P148" s="6"/>
      <c r="Q148" s="6"/>
    </row>
    <row r="149" spans="2:24" ht="25.5" customHeight="1" thickBot="1" x14ac:dyDescent="0.3">
      <c r="B149" s="30">
        <v>5.2</v>
      </c>
      <c r="C149" s="24" t="s">
        <v>215</v>
      </c>
      <c r="D149" s="6"/>
      <c r="E149" s="6"/>
      <c r="F149" s="6"/>
      <c r="G149" s="6"/>
      <c r="H149" s="6"/>
      <c r="I149" s="6"/>
      <c r="J149" s="6"/>
      <c r="K149" s="6"/>
      <c r="L149" s="6"/>
      <c r="M149" s="6"/>
      <c r="N149" s="6"/>
      <c r="O149" s="6"/>
      <c r="P149" s="6"/>
      <c r="Q149" s="6"/>
      <c r="S149" s="113" t="s">
        <v>223</v>
      </c>
      <c r="T149" s="114"/>
      <c r="U149" s="114"/>
      <c r="V149" s="114"/>
      <c r="W149" s="114"/>
      <c r="X149" s="115"/>
    </row>
    <row r="150" spans="2:24" ht="18.600000000000001" customHeight="1" thickBot="1" x14ac:dyDescent="0.3">
      <c r="B150" s="6"/>
      <c r="C150" s="144" t="s">
        <v>162</v>
      </c>
      <c r="D150" s="144"/>
      <c r="E150" s="144"/>
      <c r="F150" s="6"/>
      <c r="G150" s="32" t="s">
        <v>214</v>
      </c>
      <c r="H150" s="6"/>
      <c r="I150" s="144" t="s">
        <v>163</v>
      </c>
      <c r="J150" s="144"/>
      <c r="K150" s="6"/>
      <c r="L150" s="16" t="s">
        <v>164</v>
      </c>
      <c r="M150" s="84">
        <v>0.15</v>
      </c>
      <c r="N150" s="6"/>
      <c r="O150" s="144" t="s">
        <v>165</v>
      </c>
      <c r="P150" s="144"/>
      <c r="Q150" s="6"/>
      <c r="S150" s="199" t="s">
        <v>224</v>
      </c>
      <c r="T150" s="200"/>
      <c r="U150" s="200"/>
      <c r="V150" s="200"/>
      <c r="W150" s="200"/>
      <c r="X150" s="201"/>
    </row>
    <row r="151" spans="2:24" x14ac:dyDescent="0.25">
      <c r="B151" s="6"/>
      <c r="C151" s="6"/>
      <c r="D151" s="6"/>
      <c r="E151" s="6"/>
      <c r="F151" s="6"/>
      <c r="G151" s="6"/>
      <c r="H151" s="6"/>
      <c r="I151" s="6"/>
      <c r="J151" s="6"/>
      <c r="K151" s="6"/>
      <c r="L151" s="6"/>
      <c r="M151" s="6"/>
      <c r="N151" s="6"/>
      <c r="O151" s="6"/>
      <c r="P151" s="6"/>
      <c r="Q151" s="6"/>
      <c r="S151" s="164"/>
      <c r="T151" s="165"/>
      <c r="U151" s="165"/>
      <c r="V151" s="165"/>
      <c r="W151" s="165"/>
      <c r="X151" s="166"/>
    </row>
    <row r="152" spans="2:24" ht="15.75" thickBot="1" x14ac:dyDescent="0.3">
      <c r="B152" s="6"/>
      <c r="C152" s="190" t="s">
        <v>180</v>
      </c>
      <c r="D152" s="190"/>
      <c r="E152" s="190"/>
      <c r="F152" s="6"/>
      <c r="G152" s="21">
        <v>3</v>
      </c>
      <c r="H152" s="19" t="s">
        <v>167</v>
      </c>
      <c r="I152" s="146">
        <v>70000</v>
      </c>
      <c r="J152" s="146"/>
      <c r="K152" s="19" t="s">
        <v>168</v>
      </c>
      <c r="L152" s="147">
        <f>$M$150*I152</f>
        <v>10500</v>
      </c>
      <c r="M152" s="147"/>
      <c r="N152" s="19" t="s">
        <v>169</v>
      </c>
      <c r="O152" s="142">
        <f>G152*(I152+L152)</f>
        <v>241500</v>
      </c>
      <c r="P152" s="142"/>
      <c r="Q152" s="6"/>
      <c r="S152" s="164"/>
      <c r="T152" s="165"/>
      <c r="U152" s="165"/>
      <c r="V152" s="165"/>
      <c r="W152" s="165"/>
      <c r="X152" s="166"/>
    </row>
    <row r="153" spans="2:24" ht="15.75" thickBot="1" x14ac:dyDescent="0.3">
      <c r="B153" s="6"/>
      <c r="C153" s="190" t="s">
        <v>179</v>
      </c>
      <c r="D153" s="190"/>
      <c r="E153" s="190"/>
      <c r="F153" s="6"/>
      <c r="G153" s="21">
        <v>1</v>
      </c>
      <c r="H153" s="19" t="s">
        <v>167</v>
      </c>
      <c r="I153" s="146">
        <v>100000</v>
      </c>
      <c r="J153" s="146"/>
      <c r="K153" s="19" t="s">
        <v>168</v>
      </c>
      <c r="L153" s="147">
        <f t="shared" ref="L153:L165" si="0">$M$150*I153</f>
        <v>15000</v>
      </c>
      <c r="M153" s="147"/>
      <c r="N153" s="19" t="s">
        <v>169</v>
      </c>
      <c r="O153" s="142">
        <f t="shared" ref="O153:O165" si="1">G153*(I153+L153)</f>
        <v>115000</v>
      </c>
      <c r="P153" s="142"/>
      <c r="Q153" s="6"/>
      <c r="S153" s="116" t="s">
        <v>225</v>
      </c>
      <c r="T153" s="80" t="s">
        <v>166</v>
      </c>
      <c r="U153" s="69"/>
      <c r="V153" s="69"/>
      <c r="W153" s="69"/>
      <c r="X153" s="70"/>
    </row>
    <row r="154" spans="2:24" ht="15.75" thickBot="1" x14ac:dyDescent="0.3">
      <c r="B154" s="6"/>
      <c r="C154" s="190" t="s">
        <v>181</v>
      </c>
      <c r="D154" s="190"/>
      <c r="E154" s="190"/>
      <c r="F154" s="6"/>
      <c r="G154" s="21">
        <v>1</v>
      </c>
      <c r="H154" s="19" t="s">
        <v>167</v>
      </c>
      <c r="I154" s="146">
        <v>60000</v>
      </c>
      <c r="J154" s="146"/>
      <c r="K154" s="19" t="s">
        <v>168</v>
      </c>
      <c r="L154" s="147">
        <f t="shared" si="0"/>
        <v>9000</v>
      </c>
      <c r="M154" s="147"/>
      <c r="N154" s="19" t="s">
        <v>169</v>
      </c>
      <c r="O154" s="142">
        <f t="shared" si="1"/>
        <v>69000</v>
      </c>
      <c r="P154" s="142"/>
      <c r="Q154" s="6"/>
      <c r="S154" s="116" t="s">
        <v>225</v>
      </c>
      <c r="T154" s="80" t="s">
        <v>170</v>
      </c>
      <c r="U154" s="69"/>
      <c r="V154" s="69"/>
      <c r="W154" s="69"/>
      <c r="X154" s="70"/>
    </row>
    <row r="155" spans="2:24" ht="15.75" thickBot="1" x14ac:dyDescent="0.3">
      <c r="B155" s="6"/>
      <c r="C155" s="190" t="s">
        <v>253</v>
      </c>
      <c r="D155" s="190"/>
      <c r="E155" s="190"/>
      <c r="F155" s="6"/>
      <c r="G155" s="21">
        <v>0.5</v>
      </c>
      <c r="H155" s="19" t="s">
        <v>167</v>
      </c>
      <c r="I155" s="146">
        <v>180000</v>
      </c>
      <c r="J155" s="146"/>
      <c r="K155" s="19" t="s">
        <v>168</v>
      </c>
      <c r="L155" s="147">
        <f t="shared" si="0"/>
        <v>27000</v>
      </c>
      <c r="M155" s="147"/>
      <c r="N155" s="19" t="s">
        <v>169</v>
      </c>
      <c r="O155" s="142">
        <f t="shared" si="1"/>
        <v>103500</v>
      </c>
      <c r="P155" s="142"/>
      <c r="Q155" s="6"/>
      <c r="S155" s="116" t="s">
        <v>225</v>
      </c>
      <c r="T155" s="80" t="s">
        <v>171</v>
      </c>
      <c r="U155" s="69"/>
      <c r="V155" s="69"/>
      <c r="W155" s="69"/>
      <c r="X155" s="70"/>
    </row>
    <row r="156" spans="2:24" ht="15.75" thickBot="1" x14ac:dyDescent="0.3">
      <c r="B156" s="6"/>
      <c r="C156" s="190"/>
      <c r="D156" s="190"/>
      <c r="E156" s="190"/>
      <c r="F156" s="6"/>
      <c r="G156" s="21"/>
      <c r="H156" s="19" t="s">
        <v>167</v>
      </c>
      <c r="I156" s="146"/>
      <c r="J156" s="146"/>
      <c r="K156" s="19" t="s">
        <v>168</v>
      </c>
      <c r="L156" s="147">
        <f t="shared" si="0"/>
        <v>0</v>
      </c>
      <c r="M156" s="147"/>
      <c r="N156" s="19" t="s">
        <v>169</v>
      </c>
      <c r="O156" s="142">
        <f t="shared" si="1"/>
        <v>0</v>
      </c>
      <c r="P156" s="142"/>
      <c r="Q156" s="6"/>
      <c r="S156" s="116" t="s">
        <v>225</v>
      </c>
      <c r="T156" s="80" t="s">
        <v>172</v>
      </c>
      <c r="U156" s="69"/>
      <c r="V156" s="69"/>
      <c r="W156" s="69"/>
      <c r="X156" s="70"/>
    </row>
    <row r="157" spans="2:24" ht="15.75" thickBot="1" x14ac:dyDescent="0.3">
      <c r="B157" s="6"/>
      <c r="C157" s="190"/>
      <c r="D157" s="190"/>
      <c r="E157" s="190"/>
      <c r="F157" s="6"/>
      <c r="G157" s="21"/>
      <c r="H157" s="19" t="s">
        <v>167</v>
      </c>
      <c r="I157" s="146"/>
      <c r="J157" s="146"/>
      <c r="K157" s="19" t="s">
        <v>168</v>
      </c>
      <c r="L157" s="147">
        <f t="shared" si="0"/>
        <v>0</v>
      </c>
      <c r="M157" s="147"/>
      <c r="N157" s="19" t="s">
        <v>169</v>
      </c>
      <c r="O157" s="142">
        <f t="shared" si="1"/>
        <v>0</v>
      </c>
      <c r="P157" s="142"/>
      <c r="Q157" s="6"/>
      <c r="S157" s="116" t="s">
        <v>225</v>
      </c>
      <c r="T157" s="80" t="s">
        <v>173</v>
      </c>
      <c r="U157" s="69"/>
      <c r="V157" s="69"/>
      <c r="W157" s="69"/>
      <c r="X157" s="70"/>
    </row>
    <row r="158" spans="2:24" ht="15.75" thickBot="1" x14ac:dyDescent="0.3">
      <c r="B158" s="6"/>
      <c r="C158" s="190"/>
      <c r="D158" s="190"/>
      <c r="E158" s="190"/>
      <c r="F158" s="6"/>
      <c r="G158" s="21"/>
      <c r="H158" s="19" t="s">
        <v>167</v>
      </c>
      <c r="I158" s="146"/>
      <c r="J158" s="146"/>
      <c r="K158" s="19" t="s">
        <v>168</v>
      </c>
      <c r="L158" s="147">
        <f t="shared" si="0"/>
        <v>0</v>
      </c>
      <c r="M158" s="147"/>
      <c r="N158" s="19" t="s">
        <v>169</v>
      </c>
      <c r="O158" s="142">
        <f t="shared" si="1"/>
        <v>0</v>
      </c>
      <c r="P158" s="142"/>
      <c r="Q158" s="6"/>
      <c r="S158" s="116" t="s">
        <v>225</v>
      </c>
      <c r="T158" s="80" t="s">
        <v>174</v>
      </c>
      <c r="U158" s="69"/>
      <c r="V158" s="69"/>
      <c r="W158" s="69"/>
      <c r="X158" s="70"/>
    </row>
    <row r="159" spans="2:24" ht="15.75" thickBot="1" x14ac:dyDescent="0.3">
      <c r="B159" s="6"/>
      <c r="C159" s="190"/>
      <c r="D159" s="190"/>
      <c r="E159" s="190"/>
      <c r="F159" s="6"/>
      <c r="G159" s="21"/>
      <c r="H159" s="19" t="s">
        <v>167</v>
      </c>
      <c r="I159" s="146"/>
      <c r="J159" s="146"/>
      <c r="K159" s="19" t="s">
        <v>168</v>
      </c>
      <c r="L159" s="147">
        <f t="shared" si="0"/>
        <v>0</v>
      </c>
      <c r="M159" s="147"/>
      <c r="N159" s="19" t="s">
        <v>169</v>
      </c>
      <c r="O159" s="142">
        <f>G159*(I159+L159)</f>
        <v>0</v>
      </c>
      <c r="P159" s="142"/>
      <c r="Q159" s="6"/>
      <c r="S159" s="116" t="s">
        <v>225</v>
      </c>
      <c r="T159" s="80" t="s">
        <v>175</v>
      </c>
      <c r="U159" s="69"/>
      <c r="V159" s="69"/>
      <c r="W159" s="69"/>
      <c r="X159" s="70"/>
    </row>
    <row r="160" spans="2:24" ht="15.75" thickBot="1" x14ac:dyDescent="0.3">
      <c r="B160" s="6"/>
      <c r="C160" s="191"/>
      <c r="D160" s="191"/>
      <c r="E160" s="191"/>
      <c r="F160" s="6"/>
      <c r="G160" s="21"/>
      <c r="H160" s="19" t="s">
        <v>167</v>
      </c>
      <c r="I160" s="146"/>
      <c r="J160" s="146"/>
      <c r="K160" s="19" t="s">
        <v>168</v>
      </c>
      <c r="L160" s="147">
        <f t="shared" si="0"/>
        <v>0</v>
      </c>
      <c r="M160" s="147"/>
      <c r="N160" s="19" t="s">
        <v>169</v>
      </c>
      <c r="O160" s="142">
        <f t="shared" si="1"/>
        <v>0</v>
      </c>
      <c r="P160" s="142"/>
      <c r="Q160" s="6"/>
      <c r="S160" s="116" t="s">
        <v>225</v>
      </c>
      <c r="T160" s="80" t="s">
        <v>176</v>
      </c>
      <c r="U160" s="69"/>
      <c r="V160" s="69"/>
      <c r="W160" s="69"/>
      <c r="X160" s="70"/>
    </row>
    <row r="161" spans="2:24" ht="15.75" thickBot="1" x14ac:dyDescent="0.3">
      <c r="B161" s="6"/>
      <c r="C161" s="191"/>
      <c r="D161" s="191"/>
      <c r="E161" s="191"/>
      <c r="F161" s="6"/>
      <c r="G161" s="21"/>
      <c r="H161" s="19" t="s">
        <v>167</v>
      </c>
      <c r="I161" s="143"/>
      <c r="J161" s="143"/>
      <c r="K161" s="19" t="s">
        <v>168</v>
      </c>
      <c r="L161" s="147">
        <f t="shared" si="0"/>
        <v>0</v>
      </c>
      <c r="M161" s="147"/>
      <c r="N161" s="19" t="s">
        <v>169</v>
      </c>
      <c r="O161" s="142">
        <f t="shared" si="1"/>
        <v>0</v>
      </c>
      <c r="P161" s="142"/>
      <c r="Q161" s="6"/>
      <c r="S161" s="116" t="s">
        <v>225</v>
      </c>
      <c r="T161" s="80" t="s">
        <v>177</v>
      </c>
      <c r="U161" s="69"/>
      <c r="V161" s="69"/>
      <c r="W161" s="69"/>
      <c r="X161" s="70"/>
    </row>
    <row r="162" spans="2:24" ht="15.75" thickBot="1" x14ac:dyDescent="0.3">
      <c r="B162" s="6"/>
      <c r="C162" s="188"/>
      <c r="D162" s="188"/>
      <c r="E162" s="188"/>
      <c r="F162" s="6"/>
      <c r="G162" s="21"/>
      <c r="H162" s="19" t="s">
        <v>167</v>
      </c>
      <c r="I162" s="143"/>
      <c r="J162" s="143"/>
      <c r="K162" s="19" t="s">
        <v>168</v>
      </c>
      <c r="L162" s="147">
        <f t="shared" si="0"/>
        <v>0</v>
      </c>
      <c r="M162" s="147"/>
      <c r="N162" s="19" t="s">
        <v>169</v>
      </c>
      <c r="O162" s="142">
        <f t="shared" si="1"/>
        <v>0</v>
      </c>
      <c r="P162" s="142"/>
      <c r="Q162" s="6"/>
      <c r="S162" s="116" t="s">
        <v>225</v>
      </c>
      <c r="T162" s="80" t="s">
        <v>178</v>
      </c>
      <c r="U162" s="69"/>
      <c r="V162" s="69"/>
      <c r="W162" s="69"/>
      <c r="X162" s="70"/>
    </row>
    <row r="163" spans="2:24" ht="15.75" thickBot="1" x14ac:dyDescent="0.3">
      <c r="B163" s="6"/>
      <c r="C163" s="188"/>
      <c r="D163" s="188"/>
      <c r="E163" s="188"/>
      <c r="F163" s="6"/>
      <c r="G163" s="21"/>
      <c r="H163" s="19" t="s">
        <v>167</v>
      </c>
      <c r="I163" s="143"/>
      <c r="J163" s="143"/>
      <c r="K163" s="19" t="s">
        <v>168</v>
      </c>
      <c r="L163" s="147">
        <f t="shared" si="0"/>
        <v>0</v>
      </c>
      <c r="M163" s="147"/>
      <c r="N163" s="19" t="s">
        <v>169</v>
      </c>
      <c r="O163" s="142">
        <f t="shared" si="1"/>
        <v>0</v>
      </c>
      <c r="P163" s="142"/>
      <c r="Q163" s="6"/>
      <c r="S163" s="116" t="s">
        <v>225</v>
      </c>
      <c r="T163" s="80" t="s">
        <v>179</v>
      </c>
      <c r="U163" s="69"/>
      <c r="V163" s="69"/>
      <c r="W163" s="69"/>
      <c r="X163" s="70"/>
    </row>
    <row r="164" spans="2:24" ht="15.75" thickBot="1" x14ac:dyDescent="0.3">
      <c r="B164" s="6"/>
      <c r="C164" s="197"/>
      <c r="D164" s="197"/>
      <c r="E164" s="197"/>
      <c r="F164" s="6"/>
      <c r="G164" s="21"/>
      <c r="H164" s="19" t="s">
        <v>167</v>
      </c>
      <c r="I164" s="143"/>
      <c r="J164" s="143"/>
      <c r="K164" s="19" t="s">
        <v>168</v>
      </c>
      <c r="L164" s="147">
        <f t="shared" si="0"/>
        <v>0</v>
      </c>
      <c r="M164" s="147"/>
      <c r="N164" s="19" t="s">
        <v>169</v>
      </c>
      <c r="O164" s="142">
        <f t="shared" si="1"/>
        <v>0</v>
      </c>
      <c r="P164" s="142"/>
      <c r="Q164" s="6"/>
      <c r="S164" s="116" t="s">
        <v>225</v>
      </c>
      <c r="T164" s="80" t="s">
        <v>180</v>
      </c>
      <c r="U164" s="69"/>
      <c r="V164" s="69"/>
      <c r="W164" s="69"/>
      <c r="X164" s="70"/>
    </row>
    <row r="165" spans="2:24" ht="15.75" thickBot="1" x14ac:dyDescent="0.3">
      <c r="B165" s="6"/>
      <c r="C165" s="190"/>
      <c r="D165" s="190"/>
      <c r="E165" s="190"/>
      <c r="F165" s="6"/>
      <c r="G165" s="21"/>
      <c r="H165" s="19" t="s">
        <v>167</v>
      </c>
      <c r="I165" s="146"/>
      <c r="J165" s="146"/>
      <c r="K165" s="19" t="s">
        <v>168</v>
      </c>
      <c r="L165" s="147">
        <f t="shared" si="0"/>
        <v>0</v>
      </c>
      <c r="M165" s="147"/>
      <c r="N165" s="19" t="s">
        <v>169</v>
      </c>
      <c r="O165" s="142">
        <f t="shared" si="1"/>
        <v>0</v>
      </c>
      <c r="P165" s="142"/>
      <c r="Q165" s="6"/>
      <c r="S165" s="117" t="s">
        <v>225</v>
      </c>
      <c r="T165" s="118" t="s">
        <v>181</v>
      </c>
      <c r="U165" s="71"/>
      <c r="V165" s="71"/>
      <c r="W165" s="71"/>
      <c r="X165" s="72"/>
    </row>
    <row r="166" spans="2:24" ht="14.45" customHeight="1" x14ac:dyDescent="0.25">
      <c r="B166" s="6"/>
      <c r="C166" s="189" t="s">
        <v>182</v>
      </c>
      <c r="D166" s="189"/>
      <c r="E166" s="189"/>
      <c r="F166" s="189"/>
      <c r="G166" s="189"/>
      <c r="H166" s="189"/>
      <c r="I166" s="189"/>
      <c r="J166" s="189"/>
      <c r="K166" s="53"/>
      <c r="L166" s="53"/>
      <c r="M166" s="53"/>
      <c r="N166" s="6"/>
      <c r="O166" s="6"/>
      <c r="P166" s="6"/>
      <c r="Q166" s="6"/>
    </row>
    <row r="167" spans="2:24" x14ac:dyDescent="0.25">
      <c r="B167" s="6"/>
      <c r="C167" s="189"/>
      <c r="D167" s="189"/>
      <c r="E167" s="189"/>
      <c r="F167" s="189"/>
      <c r="G167" s="189"/>
      <c r="H167" s="189"/>
      <c r="I167" s="189"/>
      <c r="J167" s="189"/>
      <c r="K167" s="53"/>
      <c r="L167" s="53"/>
      <c r="M167" s="53"/>
      <c r="N167" s="6"/>
      <c r="O167" s="6"/>
      <c r="P167" s="6"/>
      <c r="Q167" s="6"/>
    </row>
    <row r="168" spans="2:24" x14ac:dyDescent="0.25">
      <c r="B168" s="6"/>
      <c r="C168" s="189"/>
      <c r="D168" s="189"/>
      <c r="E168" s="189"/>
      <c r="F168" s="189"/>
      <c r="G168" s="189"/>
      <c r="H168" s="189"/>
      <c r="I168" s="189"/>
      <c r="J168" s="189"/>
      <c r="K168" s="53"/>
      <c r="L168" s="53"/>
      <c r="M168" s="53"/>
      <c r="N168" s="6"/>
      <c r="O168" s="6"/>
      <c r="P168" s="6"/>
      <c r="Q168" s="6"/>
    </row>
    <row r="169" spans="2:24" ht="15.75" thickBot="1" x14ac:dyDescent="0.3">
      <c r="B169" s="6"/>
      <c r="C169" s="6"/>
      <c r="D169" s="6"/>
      <c r="E169" s="6"/>
      <c r="F169" s="6"/>
      <c r="G169" s="6"/>
      <c r="H169" s="6"/>
      <c r="I169" s="6"/>
      <c r="J169" s="6"/>
      <c r="K169" s="6"/>
      <c r="L169" s="6"/>
      <c r="M169" s="6"/>
      <c r="N169" s="6"/>
      <c r="O169" s="6"/>
      <c r="P169" s="6"/>
      <c r="Q169" s="6"/>
    </row>
    <row r="170" spans="2:24" ht="20.25" thickBot="1" x14ac:dyDescent="0.3">
      <c r="B170" s="30">
        <v>5.3</v>
      </c>
      <c r="C170" s="24" t="s">
        <v>183</v>
      </c>
      <c r="D170" s="6"/>
      <c r="E170" s="6"/>
      <c r="F170" s="6"/>
      <c r="G170" s="6"/>
      <c r="H170" s="6"/>
      <c r="I170" s="6"/>
      <c r="J170" s="6"/>
      <c r="K170" s="6"/>
      <c r="L170" s="6"/>
      <c r="M170" s="6"/>
      <c r="N170" s="6"/>
      <c r="O170" s="6"/>
      <c r="P170" s="6"/>
      <c r="Q170" s="6"/>
      <c r="S170" s="113" t="s">
        <v>217</v>
      </c>
      <c r="T170" s="114"/>
      <c r="U170" s="114"/>
      <c r="V170" s="114"/>
      <c r="W170" s="114"/>
      <c r="X170" s="115"/>
    </row>
    <row r="171" spans="2:24" ht="14.45" customHeight="1" x14ac:dyDescent="0.25">
      <c r="B171" s="6"/>
      <c r="C171" s="6" t="s">
        <v>184</v>
      </c>
      <c r="D171" s="6"/>
      <c r="E171" s="6"/>
      <c r="F171" s="6" t="s">
        <v>216</v>
      </c>
      <c r="G171" s="6"/>
      <c r="H171" s="6"/>
      <c r="I171" s="6"/>
      <c r="J171" s="6"/>
      <c r="K171" s="6"/>
      <c r="L171" s="6"/>
      <c r="M171" s="6"/>
      <c r="N171" s="6"/>
      <c r="O171" s="6"/>
      <c r="P171" s="6"/>
      <c r="Q171" s="6"/>
      <c r="S171" s="199" t="s">
        <v>219</v>
      </c>
      <c r="T171" s="200"/>
      <c r="U171" s="200"/>
      <c r="V171" s="200"/>
      <c r="W171" s="200"/>
      <c r="X171" s="201"/>
    </row>
    <row r="172" spans="2:24" ht="15.75" thickBot="1" x14ac:dyDescent="0.3">
      <c r="B172" s="6"/>
      <c r="C172" s="186">
        <v>120000</v>
      </c>
      <c r="D172" s="186"/>
      <c r="E172" s="6"/>
      <c r="F172" s="187">
        <v>0.15</v>
      </c>
      <c r="G172" s="187"/>
      <c r="H172" s="6"/>
      <c r="I172" s="6"/>
      <c r="J172" s="6"/>
      <c r="K172" s="6"/>
      <c r="L172" s="6"/>
      <c r="M172" s="6"/>
      <c r="N172" s="6"/>
      <c r="O172" s="6"/>
      <c r="P172" s="6"/>
      <c r="Q172" s="6"/>
      <c r="S172" s="164"/>
      <c r="T172" s="165"/>
      <c r="U172" s="165"/>
      <c r="V172" s="165"/>
      <c r="W172" s="165"/>
      <c r="X172" s="166"/>
    </row>
    <row r="173" spans="2:24" x14ac:dyDescent="0.25">
      <c r="B173" s="6"/>
      <c r="C173" s="6"/>
      <c r="D173" s="6"/>
      <c r="E173" s="6"/>
      <c r="F173" s="6"/>
      <c r="G173" s="6"/>
      <c r="H173" s="6"/>
      <c r="I173" s="6"/>
      <c r="J173" s="6"/>
      <c r="K173" s="6"/>
      <c r="L173" s="6"/>
      <c r="M173" s="6"/>
      <c r="N173" s="6"/>
      <c r="O173" s="6"/>
      <c r="P173" s="6"/>
      <c r="Q173" s="6"/>
      <c r="S173" s="164"/>
      <c r="T173" s="165"/>
      <c r="U173" s="165"/>
      <c r="V173" s="165"/>
      <c r="W173" s="165"/>
      <c r="X173" s="166"/>
    </row>
    <row r="174" spans="2:24" x14ac:dyDescent="0.25">
      <c r="B174" s="6"/>
      <c r="C174" s="6"/>
      <c r="D174" s="6"/>
      <c r="E174" s="6"/>
      <c r="F174" s="6"/>
      <c r="G174" s="6"/>
      <c r="H174" s="6"/>
      <c r="I174" s="6"/>
      <c r="J174" s="6"/>
      <c r="K174" s="6"/>
      <c r="L174" s="6"/>
      <c r="M174" s="6"/>
      <c r="N174" s="6"/>
      <c r="O174" s="6"/>
      <c r="P174" s="6"/>
      <c r="Q174" s="6"/>
      <c r="S174" s="164"/>
      <c r="T174" s="165"/>
      <c r="U174" s="165"/>
      <c r="V174" s="165"/>
      <c r="W174" s="165"/>
      <c r="X174" s="166"/>
    </row>
    <row r="175" spans="2:24" ht="16.5" thickBot="1" x14ac:dyDescent="0.3">
      <c r="B175" s="30">
        <v>5.4</v>
      </c>
      <c r="C175" s="24" t="s">
        <v>185</v>
      </c>
      <c r="D175" s="6"/>
      <c r="E175" s="89" t="s">
        <v>218</v>
      </c>
      <c r="F175" s="6"/>
      <c r="G175" s="6"/>
      <c r="H175" s="6"/>
      <c r="I175" s="6"/>
      <c r="J175" s="6"/>
      <c r="K175" s="6"/>
      <c r="L175" s="6"/>
      <c r="M175" s="6"/>
      <c r="N175" s="6"/>
      <c r="O175" s="6"/>
      <c r="P175" s="6"/>
      <c r="Q175" s="6"/>
      <c r="S175" s="164"/>
      <c r="T175" s="165"/>
      <c r="U175" s="165"/>
      <c r="V175" s="165"/>
      <c r="W175" s="165"/>
      <c r="X175" s="166"/>
    </row>
    <row r="176" spans="2:24" ht="16.5" thickBot="1" x14ac:dyDescent="0.3">
      <c r="B176" s="30"/>
      <c r="C176" s="24"/>
      <c r="D176" s="6"/>
      <c r="E176" s="6"/>
      <c r="F176" s="6"/>
      <c r="G176" s="6"/>
      <c r="H176" s="6"/>
      <c r="I176" s="6"/>
      <c r="J176" s="6"/>
      <c r="K176" s="6"/>
      <c r="L176" s="6"/>
      <c r="M176" s="6"/>
      <c r="N176" s="6"/>
      <c r="O176" s="6"/>
      <c r="P176" s="6"/>
      <c r="Q176" s="6"/>
      <c r="S176" s="167"/>
      <c r="T176" s="168"/>
      <c r="U176" s="168"/>
      <c r="V176" s="168"/>
      <c r="W176" s="168"/>
      <c r="X176" s="169"/>
    </row>
    <row r="177" spans="2:17" ht="15.75" x14ac:dyDescent="0.25">
      <c r="B177" s="30"/>
      <c r="C177" s="18" t="s">
        <v>220</v>
      </c>
      <c r="D177" s="18"/>
      <c r="E177" s="1"/>
      <c r="F177" s="1"/>
      <c r="G177" s="1"/>
      <c r="H177" s="6"/>
      <c r="I177" s="6"/>
      <c r="J177" s="6"/>
      <c r="K177" s="6"/>
      <c r="L177" s="6"/>
      <c r="M177" s="6"/>
      <c r="N177" s="6"/>
      <c r="O177" s="6"/>
      <c r="P177" s="6"/>
      <c r="Q177" s="6"/>
    </row>
    <row r="178" spans="2:17" ht="19.5" thickBot="1" x14ac:dyDescent="0.35">
      <c r="B178" s="6"/>
      <c r="C178" s="183">
        <f>IF(E175="Yes",(SUM(L152:M165)+C172+(F172*(C172+SUM(L152:M165)))),IF(E175="No",(SUM(L152:M165)+C172)))</f>
        <v>181500</v>
      </c>
      <c r="D178" s="184"/>
      <c r="E178" s="184"/>
      <c r="F178" s="184"/>
      <c r="G178" s="184"/>
      <c r="H178" s="6"/>
      <c r="I178" s="6"/>
      <c r="J178" s="6"/>
      <c r="K178" s="6"/>
      <c r="L178" s="6"/>
      <c r="M178" s="6"/>
      <c r="N178" s="6"/>
      <c r="O178" s="6"/>
      <c r="P178" s="6"/>
      <c r="Q178" s="6"/>
    </row>
    <row r="179" spans="2:17" x14ac:dyDescent="0.25">
      <c r="B179" s="6"/>
      <c r="C179" s="6"/>
      <c r="D179" s="6"/>
      <c r="E179" s="6"/>
      <c r="F179" s="6"/>
      <c r="G179" s="6"/>
      <c r="H179" s="6"/>
      <c r="I179" s="6"/>
      <c r="J179" s="6"/>
      <c r="K179" s="6"/>
      <c r="L179" s="6"/>
      <c r="M179" s="6"/>
      <c r="N179" s="6"/>
      <c r="O179" s="6"/>
      <c r="P179" s="6"/>
      <c r="Q179" s="6"/>
    </row>
    <row r="181" spans="2:17" ht="19.5" x14ac:dyDescent="0.35">
      <c r="B181" s="29">
        <v>6</v>
      </c>
      <c r="C181" s="4" t="s">
        <v>221</v>
      </c>
      <c r="D181" s="3"/>
      <c r="E181" s="3"/>
      <c r="F181" s="3"/>
      <c r="G181" s="3"/>
      <c r="H181" s="3"/>
      <c r="I181" s="3"/>
      <c r="J181" s="3"/>
      <c r="K181" s="3"/>
      <c r="L181" s="3"/>
      <c r="M181" s="3"/>
      <c r="N181" s="3"/>
      <c r="O181" s="3"/>
      <c r="P181" s="3"/>
      <c r="Q181" s="3"/>
    </row>
    <row r="182" spans="2:17" ht="15.75" x14ac:dyDescent="0.25">
      <c r="B182" s="30"/>
      <c r="C182" s="24"/>
      <c r="D182" s="6"/>
      <c r="E182" s="6"/>
      <c r="F182" s="6"/>
      <c r="G182" s="6"/>
      <c r="H182" s="6"/>
      <c r="I182" s="6"/>
      <c r="J182" s="6"/>
      <c r="K182" s="6"/>
      <c r="L182" s="6"/>
      <c r="M182" s="6"/>
      <c r="N182" s="6"/>
      <c r="O182" s="6"/>
      <c r="P182" s="6"/>
      <c r="Q182" s="6"/>
    </row>
    <row r="183" spans="2:17" ht="15.75" x14ac:dyDescent="0.25">
      <c r="B183" s="30">
        <v>6.1</v>
      </c>
      <c r="C183" s="18" t="s">
        <v>227</v>
      </c>
      <c r="D183" s="18"/>
      <c r="E183" s="1"/>
      <c r="F183" s="1"/>
      <c r="G183" s="1"/>
      <c r="H183" s="6"/>
      <c r="I183" s="6"/>
      <c r="J183" s="6"/>
      <c r="K183" s="6"/>
      <c r="L183" s="6"/>
      <c r="M183" s="6"/>
      <c r="N183" s="6"/>
      <c r="O183" s="6"/>
      <c r="P183" s="6"/>
      <c r="Q183" s="6"/>
    </row>
    <row r="184" spans="2:17" ht="19.5" thickBot="1" x14ac:dyDescent="0.35">
      <c r="B184" s="6"/>
      <c r="C184" s="183">
        <f>C137</f>
        <v>8183.7179999999989</v>
      </c>
      <c r="D184" s="184"/>
      <c r="E184" s="184"/>
      <c r="F184" s="184"/>
      <c r="G184" s="184"/>
      <c r="H184" s="6"/>
      <c r="I184" s="6"/>
      <c r="J184" s="6"/>
      <c r="K184" s="6"/>
      <c r="L184" s="6"/>
      <c r="M184" s="6"/>
      <c r="N184" s="6"/>
      <c r="O184" s="6"/>
      <c r="P184" s="6"/>
      <c r="Q184" s="6"/>
    </row>
    <row r="185" spans="2:17" x14ac:dyDescent="0.25">
      <c r="B185" s="6"/>
      <c r="C185" s="6"/>
      <c r="D185" s="6"/>
      <c r="E185" s="6"/>
      <c r="F185" s="6"/>
      <c r="G185" s="6"/>
      <c r="H185" s="6"/>
      <c r="I185" s="6"/>
      <c r="J185" s="6"/>
      <c r="K185" s="6"/>
      <c r="L185" s="6"/>
      <c r="M185" s="6"/>
      <c r="N185" s="6"/>
      <c r="O185" s="6"/>
      <c r="P185" s="6"/>
      <c r="Q185" s="6"/>
    </row>
    <row r="186" spans="2:17" ht="15.75" x14ac:dyDescent="0.25">
      <c r="B186" s="30">
        <v>6.2</v>
      </c>
      <c r="C186" s="18" t="s">
        <v>226</v>
      </c>
      <c r="D186" s="18"/>
      <c r="E186" s="1"/>
      <c r="F186" s="1"/>
      <c r="G186" s="1"/>
      <c r="H186" s="6"/>
      <c r="I186" s="6"/>
      <c r="J186" s="6"/>
      <c r="K186" s="6"/>
      <c r="L186" s="6"/>
      <c r="M186" s="6"/>
      <c r="N186" s="6"/>
      <c r="O186" s="6"/>
      <c r="P186" s="6"/>
      <c r="Q186" s="6"/>
    </row>
    <row r="187" spans="2:17" ht="19.5" thickBot="1" x14ac:dyDescent="0.35">
      <c r="B187" s="6"/>
      <c r="C187" s="183">
        <f>C178</f>
        <v>181500</v>
      </c>
      <c r="D187" s="184"/>
      <c r="E187" s="184"/>
      <c r="F187" s="184"/>
      <c r="G187" s="184"/>
      <c r="H187" s="6"/>
      <c r="I187" s="6"/>
      <c r="J187" s="6"/>
      <c r="K187" s="6"/>
      <c r="L187" s="6"/>
      <c r="M187" s="6"/>
      <c r="N187" s="6"/>
      <c r="O187" s="6"/>
      <c r="P187" s="6"/>
      <c r="Q187" s="6"/>
    </row>
    <row r="188" spans="2:17" x14ac:dyDescent="0.25">
      <c r="B188" s="6"/>
      <c r="C188" s="6"/>
      <c r="D188" s="6"/>
      <c r="E188" s="6"/>
      <c r="F188" s="6"/>
      <c r="G188" s="6"/>
      <c r="H188" s="6"/>
      <c r="I188" s="6"/>
      <c r="J188" s="6"/>
      <c r="K188" s="6"/>
      <c r="L188" s="6"/>
      <c r="M188" s="6"/>
      <c r="N188" s="6"/>
      <c r="O188" s="6"/>
      <c r="P188" s="6"/>
      <c r="Q188" s="6"/>
    </row>
    <row r="189" spans="2:17" ht="15.75" x14ac:dyDescent="0.25">
      <c r="B189" s="30">
        <v>6.3</v>
      </c>
      <c r="C189" s="18" t="s">
        <v>186</v>
      </c>
      <c r="D189" s="18"/>
      <c r="E189" s="1"/>
      <c r="F189" s="1"/>
      <c r="G189" s="1"/>
      <c r="H189" s="6"/>
      <c r="I189" s="6"/>
      <c r="J189" s="6"/>
      <c r="K189" s="6"/>
      <c r="L189" s="6"/>
      <c r="M189" s="6"/>
      <c r="N189" s="6"/>
      <c r="O189" s="6"/>
      <c r="P189" s="6"/>
      <c r="Q189" s="6"/>
    </row>
    <row r="190" spans="2:17" ht="19.5" thickBot="1" x14ac:dyDescent="0.35">
      <c r="B190" s="6"/>
      <c r="C190" s="183">
        <f>C184-C187</f>
        <v>-173316.28200000001</v>
      </c>
      <c r="D190" s="184"/>
      <c r="E190" s="184"/>
      <c r="F190" s="184"/>
      <c r="G190" s="184"/>
      <c r="H190" s="6"/>
      <c r="I190" s="6"/>
      <c r="J190" s="6"/>
      <c r="K190" s="6"/>
      <c r="L190" s="6"/>
      <c r="M190" s="6"/>
      <c r="N190" s="6"/>
      <c r="O190" s="6"/>
      <c r="P190" s="6"/>
      <c r="Q190" s="6"/>
    </row>
    <row r="191" spans="2:17" x14ac:dyDescent="0.25">
      <c r="B191" s="6"/>
      <c r="C191" s="6"/>
      <c r="D191" s="6"/>
      <c r="E191" s="6"/>
      <c r="F191" s="6"/>
      <c r="G191" s="6"/>
      <c r="H191" s="6"/>
      <c r="I191" s="6"/>
      <c r="J191" s="6"/>
      <c r="K191" s="6"/>
      <c r="L191" s="6"/>
      <c r="M191" s="6"/>
      <c r="N191" s="6"/>
      <c r="O191" s="6"/>
      <c r="P191" s="6"/>
      <c r="Q191" s="6"/>
    </row>
  </sheetData>
  <mergeCells count="176">
    <mergeCell ref="C17:J18"/>
    <mergeCell ref="S150:X152"/>
    <mergeCell ref="S171:X176"/>
    <mergeCell ref="I68:J68"/>
    <mergeCell ref="D77:E77"/>
    <mergeCell ref="C55:D55"/>
    <mergeCell ref="I55:J55"/>
    <mergeCell ref="C83:D83"/>
    <mergeCell ref="F83:G83"/>
    <mergeCell ref="I49:J49"/>
    <mergeCell ref="L31:M31"/>
    <mergeCell ref="L32:M32"/>
    <mergeCell ref="L33:M33"/>
    <mergeCell ref="F49:G49"/>
    <mergeCell ref="C65:D65"/>
    <mergeCell ref="F65:G65"/>
    <mergeCell ref="C62:D62"/>
    <mergeCell ref="F62:G62"/>
    <mergeCell ref="I62:J62"/>
    <mergeCell ref="I65:J65"/>
    <mergeCell ref="C76:E76"/>
    <mergeCell ref="G76:J76"/>
    <mergeCell ref="G77:H77"/>
    <mergeCell ref="I77:J77"/>
    <mergeCell ref="L76:O76"/>
    <mergeCell ref="M77:O77"/>
    <mergeCell ref="F55:G55"/>
    <mergeCell ref="E96:F96"/>
    <mergeCell ref="O106:P106"/>
    <mergeCell ref="O92:P92"/>
    <mergeCell ref="O99:P99"/>
    <mergeCell ref="C152:E152"/>
    <mergeCell ref="C153:E153"/>
    <mergeCell ref="C128:D128"/>
    <mergeCell ref="C144:E144"/>
    <mergeCell ref="C131:D131"/>
    <mergeCell ref="F131:G131"/>
    <mergeCell ref="L157:M157"/>
    <mergeCell ref="C156:E156"/>
    <mergeCell ref="G146:K146"/>
    <mergeCell ref="I155:J155"/>
    <mergeCell ref="L155:M155"/>
    <mergeCell ref="C154:E154"/>
    <mergeCell ref="C155:E155"/>
    <mergeCell ref="C150:E150"/>
    <mergeCell ref="I152:J152"/>
    <mergeCell ref="L152:M152"/>
    <mergeCell ref="O165:P165"/>
    <mergeCell ref="C163:E163"/>
    <mergeCell ref="C164:E164"/>
    <mergeCell ref="I163:J163"/>
    <mergeCell ref="I164:J164"/>
    <mergeCell ref="L161:M161"/>
    <mergeCell ref="L162:M162"/>
    <mergeCell ref="L163:M163"/>
    <mergeCell ref="L164:M164"/>
    <mergeCell ref="C160:E160"/>
    <mergeCell ref="I160:J160"/>
    <mergeCell ref="L160:M160"/>
    <mergeCell ref="C165:E165"/>
    <mergeCell ref="I165:J165"/>
    <mergeCell ref="L165:M165"/>
    <mergeCell ref="C158:E158"/>
    <mergeCell ref="I158:J158"/>
    <mergeCell ref="L158:M158"/>
    <mergeCell ref="C159:E159"/>
    <mergeCell ref="I159:J159"/>
    <mergeCell ref="L159:M159"/>
    <mergeCell ref="I161:J161"/>
    <mergeCell ref="AD3:AD5"/>
    <mergeCell ref="C19:D19"/>
    <mergeCell ref="C20:D20"/>
    <mergeCell ref="AC3:AC5"/>
    <mergeCell ref="AA3:AA5"/>
    <mergeCell ref="L154:M154"/>
    <mergeCell ref="I92:J92"/>
    <mergeCell ref="L92:M92"/>
    <mergeCell ref="I99:J99"/>
    <mergeCell ref="L99:M99"/>
    <mergeCell ref="C123:D123"/>
    <mergeCell ref="C124:D124"/>
    <mergeCell ref="C119:D119"/>
    <mergeCell ref="C114:G114"/>
    <mergeCell ref="H117:L117"/>
    <mergeCell ref="C146:E146"/>
    <mergeCell ref="C9:D9"/>
    <mergeCell ref="C26:D26"/>
    <mergeCell ref="F26:G26"/>
    <mergeCell ref="I26:J26"/>
    <mergeCell ref="C13:D13"/>
    <mergeCell ref="C14:D14"/>
    <mergeCell ref="I27:J27"/>
    <mergeCell ref="C134:D134"/>
    <mergeCell ref="C190:G190"/>
    <mergeCell ref="F99:G99"/>
    <mergeCell ref="C184:G184"/>
    <mergeCell ref="C187:G187"/>
    <mergeCell ref="C118:D118"/>
    <mergeCell ref="C178:G178"/>
    <mergeCell ref="C41:D41"/>
    <mergeCell ref="C111:D111"/>
    <mergeCell ref="F92:G92"/>
    <mergeCell ref="C49:D49"/>
    <mergeCell ref="C92:D92"/>
    <mergeCell ref="C99:D99"/>
    <mergeCell ref="C106:D106"/>
    <mergeCell ref="F106:G106"/>
    <mergeCell ref="F128:G128"/>
    <mergeCell ref="C137:G137"/>
    <mergeCell ref="C172:D172"/>
    <mergeCell ref="F172:G172"/>
    <mergeCell ref="C162:E162"/>
    <mergeCell ref="C166:J168"/>
    <mergeCell ref="I154:J154"/>
    <mergeCell ref="F134:G134"/>
    <mergeCell ref="C157:E157"/>
    <mergeCell ref="C161:E161"/>
    <mergeCell ref="AH8:AH9"/>
    <mergeCell ref="S15:V16"/>
    <mergeCell ref="U20:V23"/>
    <mergeCell ref="C37:D37"/>
    <mergeCell ref="L106:M106"/>
    <mergeCell ref="C27:D27"/>
    <mergeCell ref="F27:G27"/>
    <mergeCell ref="I106:J106"/>
    <mergeCell ref="C31:D31"/>
    <mergeCell ref="F31:G31"/>
    <mergeCell ref="I31:J31"/>
    <mergeCell ref="C32:D32"/>
    <mergeCell ref="F32:G32"/>
    <mergeCell ref="C68:D68"/>
    <mergeCell ref="F68:G68"/>
    <mergeCell ref="L25:M25"/>
    <mergeCell ref="C25:D25"/>
    <mergeCell ref="F25:G25"/>
    <mergeCell ref="I25:J25"/>
    <mergeCell ref="I32:J32"/>
    <mergeCell ref="C33:D33"/>
    <mergeCell ref="F33:G33"/>
    <mergeCell ref="E103:F103"/>
    <mergeCell ref="I33:J33"/>
    <mergeCell ref="U25:V29"/>
    <mergeCell ref="U31:V34"/>
    <mergeCell ref="S141:W145"/>
    <mergeCell ref="Y3:Y5"/>
    <mergeCell ref="Z3:Z5"/>
    <mergeCell ref="T89:Y91"/>
    <mergeCell ref="T96:Y98"/>
    <mergeCell ref="T103:Y105"/>
    <mergeCell ref="AB3:AB5"/>
    <mergeCell ref="T118:Y120"/>
    <mergeCell ref="T45:Y48"/>
    <mergeCell ref="O160:P160"/>
    <mergeCell ref="O161:P161"/>
    <mergeCell ref="O162:P162"/>
    <mergeCell ref="O163:P163"/>
    <mergeCell ref="O164:P164"/>
    <mergeCell ref="I162:J162"/>
    <mergeCell ref="I150:J150"/>
    <mergeCell ref="I83:J83"/>
    <mergeCell ref="L83:M83"/>
    <mergeCell ref="O159:P159"/>
    <mergeCell ref="O150:P150"/>
    <mergeCell ref="O152:P152"/>
    <mergeCell ref="O153:P153"/>
    <mergeCell ref="O154:P154"/>
    <mergeCell ref="O155:P155"/>
    <mergeCell ref="O156:P156"/>
    <mergeCell ref="O157:P157"/>
    <mergeCell ref="O158:P158"/>
    <mergeCell ref="I156:J156"/>
    <mergeCell ref="L156:M156"/>
    <mergeCell ref="I153:J153"/>
    <mergeCell ref="L153:M153"/>
    <mergeCell ref="G144:K144"/>
    <mergeCell ref="I157:J157"/>
  </mergeCells>
  <conditionalFormatting sqref="C92">
    <cfRule type="containsBlanks" dxfId="50" priority="45">
      <formula>LEN(TRIM(C92))=0</formula>
    </cfRule>
  </conditionalFormatting>
  <conditionalFormatting sqref="C99">
    <cfRule type="containsBlanks" dxfId="49" priority="44">
      <formula>LEN(TRIM(C99))=0</formula>
    </cfRule>
  </conditionalFormatting>
  <conditionalFormatting sqref="C106">
    <cfRule type="containsBlanks" dxfId="48" priority="39">
      <formula>LEN(TRIM(C106))=0</formula>
    </cfRule>
  </conditionalFormatting>
  <conditionalFormatting sqref="C128">
    <cfRule type="containsBlanks" dxfId="47" priority="74">
      <formula>LEN(TRIM(C128))=0</formula>
    </cfRule>
  </conditionalFormatting>
  <conditionalFormatting sqref="C131">
    <cfRule type="containsBlanks" dxfId="46" priority="38">
      <formula>LEN(TRIM(C131))=0</formula>
    </cfRule>
  </conditionalFormatting>
  <conditionalFormatting sqref="C152:C165">
    <cfRule type="containsBlanks" dxfId="45" priority="73">
      <formula>LEN(TRIM(C152))=0</formula>
    </cfRule>
  </conditionalFormatting>
  <conditionalFormatting sqref="C9:D9">
    <cfRule type="containsBlanks" dxfId="44" priority="111">
      <formula>LEN(TRIM(C9))=0</formula>
    </cfRule>
  </conditionalFormatting>
  <conditionalFormatting sqref="C13:D13">
    <cfRule type="containsBlanks" dxfId="43" priority="56">
      <formula>LEN(TRIM(C13))=0</formula>
    </cfRule>
  </conditionalFormatting>
  <conditionalFormatting sqref="C19:D19">
    <cfRule type="containsBlanks" dxfId="42" priority="37">
      <formula>LEN(TRIM(C19))=0</formula>
    </cfRule>
  </conditionalFormatting>
  <conditionalFormatting sqref="C26:D26">
    <cfRule type="containsBlanks" dxfId="41" priority="96">
      <formula>LEN(TRIM(C26))=0</formula>
    </cfRule>
  </conditionalFormatting>
  <conditionalFormatting sqref="C32:D32">
    <cfRule type="containsBlanks" dxfId="40" priority="36">
      <formula>LEN(TRIM(C32))=0</formula>
    </cfRule>
  </conditionalFormatting>
  <conditionalFormatting sqref="C84:D84">
    <cfRule type="containsBlanks" dxfId="39" priority="4">
      <formula>LEN(TRIM(C84))=0</formula>
    </cfRule>
  </conditionalFormatting>
  <conditionalFormatting sqref="C111:D111">
    <cfRule type="containsBlanks" dxfId="38" priority="78">
      <formula>LEN(TRIM(C111))=0</formula>
    </cfRule>
  </conditionalFormatting>
  <conditionalFormatting sqref="C119:D119">
    <cfRule type="containsBlanks" dxfId="37" priority="91">
      <formula>LEN(TRIM(C119))=0</formula>
    </cfRule>
  </conditionalFormatting>
  <conditionalFormatting sqref="C124:D124">
    <cfRule type="containsBlanks" dxfId="36" priority="88">
      <formula>LEN(TRIM(C124))=0</formula>
    </cfRule>
  </conditionalFormatting>
  <conditionalFormatting sqref="C134:D134">
    <cfRule type="containsBlanks" dxfId="35" priority="31">
      <formula>LEN(TRIM(C134))=0</formula>
    </cfRule>
  </conditionalFormatting>
  <conditionalFormatting sqref="C172:D172">
    <cfRule type="containsBlanks" dxfId="34" priority="33">
      <formula>LEN(TRIM(C172))=0</formula>
    </cfRule>
  </conditionalFormatting>
  <conditionalFormatting sqref="E59">
    <cfRule type="containsBlanks" dxfId="33" priority="8">
      <formula>LEN(TRIM(E59))=0</formula>
    </cfRule>
  </conditionalFormatting>
  <conditionalFormatting sqref="E73">
    <cfRule type="containsBlanks" dxfId="32" priority="7">
      <formula>LEN(TRIM(E73))=0</formula>
    </cfRule>
  </conditionalFormatting>
  <conditionalFormatting sqref="E80">
    <cfRule type="containsBlanks" dxfId="31" priority="6">
      <formula>LEN(TRIM(E80))=0</formula>
    </cfRule>
  </conditionalFormatting>
  <conditionalFormatting sqref="E89">
    <cfRule type="containsBlanks" dxfId="30" priority="11">
      <formula>LEN(TRIM(E89))=0</formula>
    </cfRule>
  </conditionalFormatting>
  <conditionalFormatting sqref="E96">
    <cfRule type="containsBlanks" dxfId="29" priority="10">
      <formula>LEN(TRIM(E96))=0</formula>
    </cfRule>
  </conditionalFormatting>
  <conditionalFormatting sqref="E103">
    <cfRule type="containsBlanks" dxfId="28" priority="12">
      <formula>LEN(TRIM(E103))=0</formula>
    </cfRule>
  </conditionalFormatting>
  <conditionalFormatting sqref="E175">
    <cfRule type="containsBlanks" dxfId="27" priority="9">
      <formula>LEN(TRIM(E175))=0</formula>
    </cfRule>
  </conditionalFormatting>
  <conditionalFormatting sqref="F92">
    <cfRule type="containsBlanks" dxfId="26" priority="60">
      <formula>LEN(TRIM(F92))=0</formula>
    </cfRule>
  </conditionalFormatting>
  <conditionalFormatting sqref="F99">
    <cfRule type="containsBlanks" dxfId="25" priority="53">
      <formula>LEN(TRIM(F99))=0</formula>
    </cfRule>
  </conditionalFormatting>
  <conditionalFormatting sqref="F106">
    <cfRule type="containsBlanks" dxfId="24" priority="43">
      <formula>LEN(TRIM(F106))=0</formula>
    </cfRule>
  </conditionalFormatting>
  <conditionalFormatting sqref="F26:G26">
    <cfRule type="containsBlanks" dxfId="23" priority="95">
      <formula>LEN(TRIM(F26))=0</formula>
    </cfRule>
  </conditionalFormatting>
  <conditionalFormatting sqref="F32:G32">
    <cfRule type="containsBlanks" dxfId="22" priority="35">
      <formula>LEN(TRIM(F32))=0</formula>
    </cfRule>
  </conditionalFormatting>
  <conditionalFormatting sqref="F62:G62">
    <cfRule type="containsBlanks" dxfId="21" priority="17">
      <formula>LEN(TRIM(F62))=0</formula>
    </cfRule>
  </conditionalFormatting>
  <conditionalFormatting sqref="F65:G65">
    <cfRule type="containsBlanks" dxfId="20" priority="16">
      <formula>LEN(TRIM(F65))=0</formula>
    </cfRule>
  </conditionalFormatting>
  <conditionalFormatting sqref="F68:G68">
    <cfRule type="containsBlanks" dxfId="19" priority="15">
      <formula>LEN(TRIM(F68))=0</formula>
    </cfRule>
  </conditionalFormatting>
  <conditionalFormatting sqref="F84:G84">
    <cfRule type="containsBlanks" dxfId="18" priority="3">
      <formula>LEN(TRIM(F84))=0</formula>
    </cfRule>
  </conditionalFormatting>
  <conditionalFormatting sqref="F172:G172">
    <cfRule type="containsBlanks" dxfId="17" priority="32">
      <formula>LEN(TRIM(F172))=0</formula>
    </cfRule>
  </conditionalFormatting>
  <conditionalFormatting sqref="G152:G165">
    <cfRule type="containsBlanks" dxfId="16" priority="69">
      <formula>LEN(TRIM(G152))=0</formula>
    </cfRule>
  </conditionalFormatting>
  <conditionalFormatting sqref="I92">
    <cfRule type="containsBlanks" dxfId="15" priority="49">
      <formula>LEN(TRIM(I92))=0</formula>
    </cfRule>
  </conditionalFormatting>
  <conditionalFormatting sqref="I99">
    <cfRule type="containsBlanks" dxfId="14" priority="48">
      <formula>LEN(TRIM(I99))=0</formula>
    </cfRule>
  </conditionalFormatting>
  <conditionalFormatting sqref="I106">
    <cfRule type="containsBlanks" dxfId="13" priority="41">
      <formula>LEN(TRIM(I106))=0</formula>
    </cfRule>
  </conditionalFormatting>
  <conditionalFormatting sqref="I152:I165">
    <cfRule type="containsBlanks" dxfId="12" priority="71">
      <formula>LEN(TRIM(I152))=0</formula>
    </cfRule>
  </conditionalFormatting>
  <conditionalFormatting sqref="I26:J26">
    <cfRule type="containsBlanks" dxfId="11" priority="94">
      <formula>LEN(TRIM(I26))=0</formula>
    </cfRule>
  </conditionalFormatting>
  <conditionalFormatting sqref="I32:J32">
    <cfRule type="containsBlanks" dxfId="10" priority="34">
      <formula>LEN(TRIM(I32))=0</formula>
    </cfRule>
  </conditionalFormatting>
  <conditionalFormatting sqref="I84:J84">
    <cfRule type="containsBlanks" dxfId="9" priority="2">
      <formula>LEN(TRIM(I84))=0</formula>
    </cfRule>
  </conditionalFormatting>
  <conditionalFormatting sqref="L152:L165">
    <cfRule type="containsBlanks" dxfId="8" priority="14">
      <formula>LEN(TRIM(L152))=0</formula>
    </cfRule>
  </conditionalFormatting>
  <conditionalFormatting sqref="L32:M32">
    <cfRule type="cellIs" dxfId="7" priority="18" operator="notEqual">
      <formula>1</formula>
    </cfRule>
  </conditionalFormatting>
  <conditionalFormatting sqref="L84:M84">
    <cfRule type="containsBlanks" dxfId="6" priority="1">
      <formula>LEN(TRIM(L84))=0</formula>
    </cfRule>
  </conditionalFormatting>
  <conditionalFormatting sqref="M150">
    <cfRule type="containsBlanks" dxfId="5" priority="13">
      <formula>LEN(TRIM(M150))=0</formula>
    </cfRule>
  </conditionalFormatting>
  <conditionalFormatting sqref="P143:P145">
    <cfRule type="containsBlanks" dxfId="4" priority="5">
      <formula>LEN(TRIM(P143))=0</formula>
    </cfRule>
  </conditionalFormatting>
  <dataValidations count="7">
    <dataValidation type="list" allowBlank="1" showInputMessage="1" showErrorMessage="1" sqref="C128:D128" xr:uid="{9254CE55-F39D-4801-9DEA-E499B961E609}">
      <formula1>"Include, Do Not Include"</formula1>
    </dataValidation>
    <dataValidation type="list" allowBlank="1" showInputMessage="1" showErrorMessage="1" sqref="C131:D131" xr:uid="{93EAA8DD-7A80-4A1F-80E7-3EF2DBA3200D}">
      <formula1>"Include in Revenue, Exclude from Revenue"</formula1>
    </dataValidation>
    <dataValidation type="list" allowBlank="1" showInputMessage="1" showErrorMessage="1" sqref="C65:D65 C68:D68 C62:D62" xr:uid="{80286C6B-334A-4252-9113-D2D2678B9753}">
      <formula1>$X$27:$X$29</formula1>
    </dataValidation>
    <dataValidation type="list" allowBlank="1" showInputMessage="1" showErrorMessage="1" sqref="I99:J99 I92" xr:uid="{20FA5AE3-9CC3-41E3-BFA5-B11B9E95ED2B}">
      <formula1>$X$7:$X$13</formula1>
    </dataValidation>
    <dataValidation type="list" allowBlank="1" showInputMessage="1" showErrorMessage="1" sqref="E103 E89 E96 E59 E80" xr:uid="{A127F844-035A-4EFE-A5E0-32E87A8A4BC0}">
      <formula1>"MD/NP/PA , LP/LCSW/LPCC/LMFT"</formula1>
    </dataValidation>
    <dataValidation type="list" allowBlank="1" showInputMessage="1" showErrorMessage="1" sqref="E175" xr:uid="{14F6982F-D149-48BA-99EF-91DC9736C3D6}">
      <formula1>"Yes, No"</formula1>
    </dataValidation>
    <dataValidation type="list" allowBlank="1" showInputMessage="1" showErrorMessage="1" sqref="E73" xr:uid="{C6B902B2-0F54-4BFE-BE4C-6FB931A7887C}">
      <formula1>"MD/NP/PA , LP/LCSW/LPCC/LMFT, CHW"</formula1>
    </dataValidation>
  </dataValidations>
  <hyperlinks>
    <hyperlink ref="Y39" r:id="rId1" display="https://mcweb.apps.prd.cammis.medi-cal.ca.gov/assets/D4D0EA74-66CB-4F06-881F-479929D9A1DA/nonspecmentalcd.pdf?access_token=6UyVkRRfByXTZEWIh8j8QaYylPyP5ULO" xr:uid="{40749596-B7D2-445D-9AA2-7E2433FE3AF6}"/>
    <hyperlink ref="Y40" r:id="rId2" display="https://mcweb.apps.prd.cammis.medi-cal.ca.gov/assets/D84845A9-9DA6-434D-8B97-00CD24F101E7/nonspecmental.pdf?access_token=6UyVkRRfByXTZEWIh8j8QaYylPyP5ULO" xr:uid="{0AC36A64-E6D0-4D31-AF86-EED94D8A59DC}"/>
    <hyperlink ref="Y41" r:id="rId3" display="https://mcweb.apps.prd.cammis.medi-cal.ca.gov/assets/03BBA223-8762-4A94-A268-209510E15E37/chwprev.pdf?access_token=6UyVkRRfByXTZEWIh8j8QaYylPyP5ULO" xr:uid="{51202FFB-E0FF-40EE-AC43-FF68A2831D8B}"/>
  </hyperlinks>
  <pageMargins left="0.7" right="0.7" top="0.75" bottom="0.75" header="0.3" footer="0.3"/>
  <pageSetup orientation="portrait" r:id="rId4"/>
  <ignoredErrors>
    <ignoredError sqref="L154" unlockedFormula="1"/>
  </ignoredError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146E7-310B-4FB8-AF66-AC871E92EA94}">
  <dimension ref="B1:J27"/>
  <sheetViews>
    <sheetView showGridLines="0" zoomScale="75" zoomScaleNormal="90" workbookViewId="0">
      <selection activeCell="F37" sqref="F37"/>
    </sheetView>
  </sheetViews>
  <sheetFormatPr defaultColWidth="8.7109375" defaultRowHeight="15" x14ac:dyDescent="0.25"/>
  <cols>
    <col min="1" max="1" width="4.7109375" style="83" customWidth="1"/>
    <col min="2" max="2" width="8.7109375" style="83"/>
    <col min="3" max="3" width="46.140625" style="83" customWidth="1"/>
    <col min="4" max="4" width="11.85546875" style="83" bestFit="1" customWidth="1"/>
    <col min="5" max="5" width="8.140625" style="83" customWidth="1"/>
    <col min="6" max="6" width="13" style="83" bestFit="1" customWidth="1"/>
    <col min="7" max="7" width="8.7109375" style="83"/>
    <col min="8" max="10" width="8.7109375" style="83" customWidth="1"/>
    <col min="11" max="16384" width="8.7109375" style="83"/>
  </cols>
  <sheetData>
    <row r="1" spans="2:7" ht="15.75" thickBot="1" x14ac:dyDescent="0.3"/>
    <row r="2" spans="2:7" s="119" customFormat="1" ht="19.5" x14ac:dyDescent="0.25">
      <c r="B2" s="125"/>
      <c r="C2" s="126"/>
      <c r="D2" s="126"/>
      <c r="E2" s="126"/>
      <c r="F2" s="126"/>
      <c r="G2" s="127"/>
    </row>
    <row r="3" spans="2:7" s="119" customFormat="1" ht="20.25" thickBot="1" x14ac:dyDescent="0.3">
      <c r="B3" s="128"/>
      <c r="C3" s="2" t="s">
        <v>230</v>
      </c>
      <c r="D3" s="2"/>
      <c r="E3" s="123"/>
      <c r="F3" s="2" t="s">
        <v>231</v>
      </c>
      <c r="G3" s="129"/>
    </row>
    <row r="4" spans="2:7" s="119" customFormat="1" ht="27.75" thickBot="1" x14ac:dyDescent="0.3">
      <c r="B4" s="128"/>
      <c r="C4" s="130" t="s">
        <v>232</v>
      </c>
      <c r="D4" s="2"/>
      <c r="E4" s="120"/>
      <c r="F4" s="2" t="s">
        <v>233</v>
      </c>
      <c r="G4" s="129"/>
    </row>
    <row r="5" spans="2:7" s="119" customFormat="1" ht="19.5" x14ac:dyDescent="0.25">
      <c r="B5" s="128"/>
      <c r="C5" s="2"/>
      <c r="D5" s="2"/>
      <c r="E5" s="2"/>
      <c r="F5" s="2"/>
      <c r="G5" s="129"/>
    </row>
    <row r="6" spans="2:7" s="119" customFormat="1" ht="20.25" thickBot="1" x14ac:dyDescent="0.3">
      <c r="B6" s="131"/>
      <c r="C6" s="132"/>
      <c r="D6" s="132"/>
      <c r="E6" s="132"/>
      <c r="F6" s="132"/>
      <c r="G6" s="133"/>
    </row>
    <row r="7" spans="2:7" s="119" customFormat="1" x14ac:dyDescent="0.25">
      <c r="B7" s="134"/>
      <c r="C7" s="7"/>
      <c r="D7" s="7"/>
      <c r="E7" s="7"/>
      <c r="F7" s="7"/>
      <c r="G7" s="135"/>
    </row>
    <row r="8" spans="2:7" s="119" customFormat="1" ht="30.75" thickBot="1" x14ac:dyDescent="0.3">
      <c r="B8" s="136" t="s">
        <v>247</v>
      </c>
      <c r="C8" s="137" t="s">
        <v>234</v>
      </c>
      <c r="D8" s="123">
        <v>5</v>
      </c>
      <c r="E8" s="7"/>
      <c r="F8" s="7"/>
      <c r="G8" s="135"/>
    </row>
    <row r="9" spans="2:7" s="119" customFormat="1" ht="7.5" customHeight="1" x14ac:dyDescent="0.25">
      <c r="B9" s="134"/>
      <c r="C9" s="137"/>
      <c r="D9" s="7"/>
      <c r="E9" s="7"/>
      <c r="F9" s="7"/>
      <c r="G9" s="135"/>
    </row>
    <row r="10" spans="2:7" s="119" customFormat="1" ht="15.75" thickBot="1" x14ac:dyDescent="0.3">
      <c r="B10" s="136" t="s">
        <v>248</v>
      </c>
      <c r="C10" s="137" t="s">
        <v>235</v>
      </c>
      <c r="D10" s="123">
        <v>5</v>
      </c>
      <c r="E10" s="7"/>
      <c r="F10" s="7"/>
      <c r="G10" s="135"/>
    </row>
    <row r="11" spans="2:7" s="119" customFormat="1" ht="8.1" customHeight="1" x14ac:dyDescent="0.25">
      <c r="B11" s="134"/>
      <c r="C11" s="137"/>
      <c r="D11" s="7"/>
      <c r="E11" s="7"/>
      <c r="F11" s="7"/>
      <c r="G11" s="135"/>
    </row>
    <row r="12" spans="2:7" s="119" customFormat="1" ht="30.75" thickBot="1" x14ac:dyDescent="0.3">
      <c r="B12" s="136" t="s">
        <v>249</v>
      </c>
      <c r="C12" s="137" t="s">
        <v>236</v>
      </c>
      <c r="D12" s="122">
        <v>0.7</v>
      </c>
      <c r="E12" s="7"/>
      <c r="F12" s="7"/>
      <c r="G12" s="135"/>
    </row>
    <row r="13" spans="2:7" s="119" customFormat="1" ht="8.1" customHeight="1" x14ac:dyDescent="0.25">
      <c r="B13" s="134"/>
      <c r="C13" s="137"/>
      <c r="D13" s="7"/>
      <c r="E13" s="7"/>
      <c r="F13" s="7"/>
      <c r="G13" s="135"/>
    </row>
    <row r="14" spans="2:7" s="119" customFormat="1" ht="30.75" thickBot="1" x14ac:dyDescent="0.3">
      <c r="B14" s="136" t="s">
        <v>250</v>
      </c>
      <c r="C14" s="137" t="s">
        <v>237</v>
      </c>
      <c r="D14" s="124">
        <v>0.5</v>
      </c>
      <c r="E14" s="7"/>
      <c r="F14" s="7"/>
      <c r="G14" s="135"/>
    </row>
    <row r="15" spans="2:7" s="119" customFormat="1" ht="7.5" customHeight="1" x14ac:dyDescent="0.25">
      <c r="B15" s="134"/>
      <c r="C15" s="137"/>
      <c r="D15" s="7"/>
      <c r="E15" s="7"/>
      <c r="F15" s="7"/>
      <c r="G15" s="135"/>
    </row>
    <row r="16" spans="2:7" s="119" customFormat="1" ht="30.75" thickBot="1" x14ac:dyDescent="0.3">
      <c r="B16" s="136" t="s">
        <v>251</v>
      </c>
      <c r="C16" s="137" t="s">
        <v>238</v>
      </c>
      <c r="D16" s="124">
        <v>100</v>
      </c>
      <c r="E16" s="7"/>
      <c r="F16" s="7"/>
      <c r="G16" s="135"/>
    </row>
    <row r="17" spans="2:10" s="119" customFormat="1" x14ac:dyDescent="0.25">
      <c r="B17" s="134"/>
      <c r="C17" s="7"/>
      <c r="D17" s="7"/>
      <c r="E17" s="7"/>
      <c r="F17" s="7"/>
      <c r="G17" s="135"/>
    </row>
    <row r="18" spans="2:10" s="119" customFormat="1" ht="15.75" thickBot="1" x14ac:dyDescent="0.3">
      <c r="B18" s="134"/>
      <c r="C18" s="138" t="s">
        <v>239</v>
      </c>
      <c r="D18" s="110">
        <f>(D10*D12*40)-D16</f>
        <v>40</v>
      </c>
      <c r="E18" s="7"/>
      <c r="F18" s="7"/>
      <c r="G18" s="135"/>
      <c r="I18" s="121"/>
      <c r="J18" s="121"/>
    </row>
    <row r="19" spans="2:10" s="119" customFormat="1" ht="15.75" thickBot="1" x14ac:dyDescent="0.3">
      <c r="B19" s="134"/>
      <c r="C19" s="138" t="s">
        <v>240</v>
      </c>
      <c r="D19" s="110">
        <f>D18/D14</f>
        <v>80</v>
      </c>
      <c r="E19" s="7"/>
      <c r="F19" s="7"/>
      <c r="G19" s="135"/>
      <c r="I19" s="121"/>
      <c r="J19" s="121"/>
    </row>
    <row r="20" spans="2:10" s="119" customFormat="1" ht="15.75" thickBot="1" x14ac:dyDescent="0.3">
      <c r="B20" s="134"/>
      <c r="C20" s="138" t="s">
        <v>241</v>
      </c>
      <c r="D20" s="110">
        <f>D18/D10</f>
        <v>8</v>
      </c>
      <c r="E20" s="7"/>
      <c r="F20" s="7"/>
      <c r="G20" s="135"/>
      <c r="I20" s="121"/>
      <c r="J20" s="121"/>
    </row>
    <row r="21" spans="2:10" s="119" customFormat="1" ht="15.75" thickBot="1" x14ac:dyDescent="0.3">
      <c r="B21" s="134"/>
      <c r="C21" s="138" t="s">
        <v>242</v>
      </c>
      <c r="D21" s="110">
        <f>D20/D14</f>
        <v>16</v>
      </c>
      <c r="E21" s="7"/>
      <c r="F21" s="7"/>
      <c r="G21" s="135"/>
      <c r="I21" s="121"/>
      <c r="J21" s="121"/>
    </row>
    <row r="22" spans="2:10" s="119" customFormat="1" ht="15.75" thickBot="1" x14ac:dyDescent="0.3">
      <c r="B22" s="134"/>
      <c r="C22" s="138" t="s">
        <v>243</v>
      </c>
      <c r="D22" s="110">
        <f>D18*(52/12)</f>
        <v>173.33333333333331</v>
      </c>
      <c r="E22" s="7"/>
      <c r="F22" s="7"/>
      <c r="G22" s="135"/>
      <c r="I22" s="121"/>
      <c r="J22" s="121"/>
    </row>
    <row r="23" spans="2:10" s="119" customFormat="1" ht="15.75" thickBot="1" x14ac:dyDescent="0.3">
      <c r="B23" s="134"/>
      <c r="C23" s="138" t="s">
        <v>244</v>
      </c>
      <c r="D23" s="110">
        <f>D22/D14</f>
        <v>346.66666666666663</v>
      </c>
      <c r="E23" s="7"/>
      <c r="F23" s="7"/>
      <c r="G23" s="135"/>
      <c r="I23" s="121"/>
      <c r="J23" s="121"/>
    </row>
    <row r="24" spans="2:10" s="119" customFormat="1" ht="15.75" thickBot="1" x14ac:dyDescent="0.3">
      <c r="B24" s="134"/>
      <c r="C24" s="138" t="s">
        <v>245</v>
      </c>
      <c r="D24" s="110">
        <f>D22/D10</f>
        <v>34.666666666666664</v>
      </c>
      <c r="E24" s="7"/>
      <c r="F24" s="7"/>
      <c r="G24" s="135"/>
      <c r="I24" s="121"/>
      <c r="J24" s="121"/>
    </row>
    <row r="25" spans="2:10" s="119" customFormat="1" ht="15.75" thickBot="1" x14ac:dyDescent="0.3">
      <c r="B25" s="134"/>
      <c r="C25" s="138" t="s">
        <v>246</v>
      </c>
      <c r="D25" s="110">
        <f>D24/D14</f>
        <v>69.333333333333329</v>
      </c>
      <c r="E25" s="7"/>
      <c r="F25" s="7"/>
      <c r="G25" s="135"/>
      <c r="I25" s="121"/>
      <c r="J25" s="121"/>
    </row>
    <row r="26" spans="2:10" s="119" customFormat="1" x14ac:dyDescent="0.25">
      <c r="B26" s="134"/>
      <c r="C26" s="7"/>
      <c r="D26" s="7"/>
      <c r="E26" s="7"/>
      <c r="F26" s="7"/>
      <c r="G26" s="135"/>
      <c r="I26" s="121"/>
      <c r="J26" s="121"/>
    </row>
    <row r="27" spans="2:10" s="119" customFormat="1" ht="15.75" thickBot="1" x14ac:dyDescent="0.3">
      <c r="B27" s="139"/>
      <c r="C27" s="140"/>
      <c r="D27" s="140"/>
      <c r="E27" s="140"/>
      <c r="F27" s="140"/>
      <c r="G27" s="141"/>
    </row>
  </sheetData>
  <conditionalFormatting sqref="D8 D10">
    <cfRule type="containsBlanks" dxfId="3" priority="3">
      <formula>LEN(TRIM(D8))=0</formula>
    </cfRule>
  </conditionalFormatting>
  <conditionalFormatting sqref="D12">
    <cfRule type="containsBlanks" dxfId="2" priority="4">
      <formula>LEN(TRIM(D12))=0</formula>
    </cfRule>
  </conditionalFormatting>
  <conditionalFormatting sqref="D14 D16">
    <cfRule type="containsBlanks" dxfId="1" priority="2">
      <formula>LEN(TRIM(D14))=0</formula>
    </cfRule>
  </conditionalFormatting>
  <conditionalFormatting sqref="E3">
    <cfRule type="containsBlanks" dxfId="0" priority="1">
      <formula>LEN(TRIM(E3))=0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F1E2-474C-4DC7-A207-2C428C364714}">
  <dimension ref="A1:K15"/>
  <sheetViews>
    <sheetView showGridLines="0" topLeftCell="A3" zoomScale="120" zoomScaleNormal="120" workbookViewId="0">
      <selection activeCell="I12" sqref="I12"/>
    </sheetView>
  </sheetViews>
  <sheetFormatPr defaultColWidth="8.7109375" defaultRowHeight="15" x14ac:dyDescent="0.25"/>
  <cols>
    <col min="1" max="1" width="3.7109375" style="56" customWidth="1"/>
    <col min="2" max="4" width="8.7109375" style="56"/>
    <col min="5" max="5" width="7.7109375" style="56" customWidth="1"/>
    <col min="6" max="6" width="13.7109375" style="56" bestFit="1" customWidth="1"/>
    <col min="7" max="10" width="13.140625" style="56" bestFit="1" customWidth="1"/>
    <col min="11" max="11" width="4.5703125" style="56" customWidth="1"/>
    <col min="12" max="16384" width="8.7109375" style="56"/>
  </cols>
  <sheetData>
    <row r="1" spans="1:11" s="62" customFormat="1" ht="35.65" customHeight="1" x14ac:dyDescent="0.25">
      <c r="A1" s="55"/>
      <c r="B1" s="55" t="s">
        <v>187</v>
      </c>
      <c r="C1" s="55"/>
      <c r="D1" s="55"/>
      <c r="E1" s="55"/>
      <c r="F1" s="55"/>
      <c r="G1" s="55"/>
      <c r="H1" s="55"/>
      <c r="I1" s="55"/>
      <c r="J1" s="55"/>
      <c r="K1" s="55"/>
    </row>
    <row r="3" spans="1:11" ht="19.5" x14ac:dyDescent="0.25">
      <c r="A3" s="29"/>
      <c r="B3" s="55" t="s">
        <v>188</v>
      </c>
      <c r="C3" s="57"/>
      <c r="D3" s="57"/>
      <c r="E3" s="57"/>
      <c r="F3" s="57"/>
      <c r="G3" s="57"/>
      <c r="H3" s="57"/>
      <c r="I3" s="57"/>
      <c r="J3" s="57"/>
      <c r="K3" s="57"/>
    </row>
    <row r="4" spans="1:11" ht="15.75" x14ac:dyDescent="0.25">
      <c r="A4" s="30"/>
      <c r="B4" s="58"/>
      <c r="C4" s="59"/>
      <c r="D4" s="59"/>
      <c r="E4" s="59"/>
      <c r="F4" s="59"/>
      <c r="G4" s="59"/>
      <c r="H4" s="59"/>
      <c r="I4" s="59"/>
      <c r="J4" s="59"/>
      <c r="K4" s="59"/>
    </row>
    <row r="5" spans="1:11" ht="15.75" x14ac:dyDescent="0.25">
      <c r="A5" s="30"/>
      <c r="B5" s="58"/>
      <c r="C5" s="60"/>
      <c r="D5" s="60"/>
      <c r="E5" s="60"/>
      <c r="F5" s="61" t="s">
        <v>189</v>
      </c>
      <c r="G5" s="61" t="s">
        <v>190</v>
      </c>
      <c r="H5" s="61" t="s">
        <v>191</v>
      </c>
      <c r="I5" s="61" t="s">
        <v>192</v>
      </c>
      <c r="J5" s="61" t="s">
        <v>193</v>
      </c>
      <c r="K5" s="59"/>
    </row>
    <row r="6" spans="1:11" ht="38.450000000000003" customHeight="1" x14ac:dyDescent="0.25">
      <c r="A6" s="30"/>
      <c r="B6" s="203" t="s">
        <v>194</v>
      </c>
      <c r="C6" s="203"/>
      <c r="D6" s="203"/>
      <c r="E6" s="204"/>
      <c r="F6" s="76">
        <f>'Cost Modeling Tool'!C187</f>
        <v>181500</v>
      </c>
      <c r="G6" s="76">
        <f>F6*1.05</f>
        <v>190575</v>
      </c>
      <c r="H6" s="76">
        <f>G6*1.05</f>
        <v>200103.75</v>
      </c>
      <c r="I6" s="76">
        <f>H6*1.05</f>
        <v>210108.9375</v>
      </c>
      <c r="J6" s="76">
        <f>I6*1.05</f>
        <v>220614.38437500002</v>
      </c>
      <c r="K6" s="59"/>
    </row>
    <row r="7" spans="1:11" ht="38.450000000000003" customHeight="1" x14ac:dyDescent="0.25">
      <c r="A7" s="59"/>
      <c r="B7" s="203" t="s">
        <v>195</v>
      </c>
      <c r="C7" s="203"/>
      <c r="D7" s="203"/>
      <c r="E7" s="204"/>
      <c r="F7" s="76">
        <v>150000</v>
      </c>
      <c r="G7" s="76">
        <v>125000</v>
      </c>
      <c r="H7" s="76">
        <v>125000</v>
      </c>
      <c r="I7" s="76">
        <v>0</v>
      </c>
      <c r="J7" s="76">
        <v>0</v>
      </c>
      <c r="K7" s="59"/>
    </row>
    <row r="8" spans="1:11" ht="38.450000000000003" customHeight="1" x14ac:dyDescent="0.25">
      <c r="A8" s="59"/>
      <c r="B8" s="203" t="s">
        <v>196</v>
      </c>
      <c r="C8" s="207"/>
      <c r="D8" s="207"/>
      <c r="E8" s="208"/>
      <c r="F8" s="76">
        <v>95000</v>
      </c>
      <c r="G8" s="76">
        <v>95000</v>
      </c>
      <c r="H8" s="76">
        <v>95000</v>
      </c>
      <c r="I8" s="76">
        <v>0</v>
      </c>
      <c r="J8" s="76">
        <v>0</v>
      </c>
      <c r="K8" s="59"/>
    </row>
    <row r="9" spans="1:11" ht="15.75" x14ac:dyDescent="0.25">
      <c r="A9" s="30"/>
      <c r="B9" s="209" t="s">
        <v>197</v>
      </c>
      <c r="C9" s="209"/>
      <c r="D9" s="209"/>
      <c r="E9" s="210"/>
      <c r="F9" s="76">
        <f>SUM(F6:F8)</f>
        <v>426500</v>
      </c>
      <c r="G9" s="76">
        <f>SUM(G6:G8)</f>
        <v>410575</v>
      </c>
      <c r="H9" s="76">
        <f>SUM(H6:H8)</f>
        <v>420103.75</v>
      </c>
      <c r="I9" s="76">
        <f>SUM(I6:I8)</f>
        <v>210108.9375</v>
      </c>
      <c r="J9" s="76">
        <f>SUM(J6:J8)</f>
        <v>220614.38437500002</v>
      </c>
      <c r="K9" s="59"/>
    </row>
    <row r="10" spans="1:11" ht="15.75" x14ac:dyDescent="0.25">
      <c r="A10" s="30"/>
      <c r="B10" s="60"/>
      <c r="C10" s="60"/>
      <c r="D10" s="60"/>
      <c r="E10" s="60"/>
      <c r="F10" s="76"/>
      <c r="G10" s="77"/>
      <c r="H10" s="76"/>
      <c r="I10" s="76"/>
      <c r="J10" s="76"/>
      <c r="K10" s="59"/>
    </row>
    <row r="11" spans="1:11" ht="31.5" customHeight="1" x14ac:dyDescent="0.25">
      <c r="A11" s="30"/>
      <c r="B11" s="203" t="s">
        <v>198</v>
      </c>
      <c r="C11" s="203"/>
      <c r="D11" s="203"/>
      <c r="E11" s="204"/>
      <c r="F11" s="76">
        <f>'Cost Modeling Tool'!I55+'Cost Modeling Tool'!F68+'Cost Modeling Tool'!C76+'Cost Modeling Tool'!G76+'Cost Modeling Tool'!L76+'Cost Modeling Tool'!O92+'Cost Modeling Tool'!O99+'Cost Modeling Tool'!O106</f>
        <v>4412.2199999999993</v>
      </c>
      <c r="G11" s="76">
        <f t="shared" ref="G11:J12" si="0">1.15*F11</f>
        <v>5074.052999999999</v>
      </c>
      <c r="H11" s="76">
        <f t="shared" si="0"/>
        <v>5835.1609499999986</v>
      </c>
      <c r="I11" s="76">
        <f t="shared" si="0"/>
        <v>6710.4350924999981</v>
      </c>
      <c r="J11" s="76">
        <f t="shared" si="0"/>
        <v>7717.000356374997</v>
      </c>
      <c r="K11" s="59"/>
    </row>
    <row r="12" spans="1:11" ht="15.75" x14ac:dyDescent="0.25">
      <c r="A12" s="30"/>
      <c r="B12" s="207" t="s">
        <v>199</v>
      </c>
      <c r="C12" s="207"/>
      <c r="D12" s="207"/>
      <c r="E12" s="208"/>
      <c r="F12" s="76">
        <f>'Cost Modeling Tool'!C83+'Cost Modeling Tool'!F83+'Cost Modeling Tool'!I83+'Cost Modeling Tool'!L83</f>
        <v>0</v>
      </c>
      <c r="G12" s="76">
        <f t="shared" si="0"/>
        <v>0</v>
      </c>
      <c r="H12" s="76">
        <f t="shared" si="0"/>
        <v>0</v>
      </c>
      <c r="I12" s="76">
        <f t="shared" si="0"/>
        <v>0</v>
      </c>
      <c r="J12" s="76">
        <f t="shared" si="0"/>
        <v>0</v>
      </c>
      <c r="K12" s="59"/>
    </row>
    <row r="13" spans="1:11" ht="15.75" x14ac:dyDescent="0.25">
      <c r="A13" s="30"/>
      <c r="B13" s="209" t="s">
        <v>200</v>
      </c>
      <c r="C13" s="209"/>
      <c r="D13" s="209"/>
      <c r="E13" s="210"/>
      <c r="F13" s="76">
        <f>SUM($F$11:$F$12)</f>
        <v>4412.2199999999993</v>
      </c>
      <c r="G13" s="76">
        <f>SUM(G11:G12)</f>
        <v>5074.052999999999</v>
      </c>
      <c r="H13" s="76">
        <f>SUM(H11:H12)</f>
        <v>5835.1609499999986</v>
      </c>
      <c r="I13" s="76">
        <f>SUM(I11:I12)</f>
        <v>6710.4350924999981</v>
      </c>
      <c r="J13" s="76">
        <f>SUM(J11:J12)</f>
        <v>7717.000356374997</v>
      </c>
      <c r="K13" s="59"/>
    </row>
    <row r="14" spans="1:11" ht="15.75" x14ac:dyDescent="0.25">
      <c r="A14" s="30"/>
      <c r="B14" s="205" t="s">
        <v>201</v>
      </c>
      <c r="C14" s="205"/>
      <c r="D14" s="205"/>
      <c r="E14" s="206"/>
      <c r="F14" s="76">
        <f>F13-F9</f>
        <v>-422087.78</v>
      </c>
      <c r="G14" s="76">
        <f>G13-G9</f>
        <v>-405500.94699999999</v>
      </c>
      <c r="H14" s="76">
        <f>H13-H9</f>
        <v>-414268.58905000001</v>
      </c>
      <c r="I14" s="76">
        <f>I13-I9</f>
        <v>-203398.5024075</v>
      </c>
      <c r="J14" s="76">
        <f>J13-J9</f>
        <v>-212897.38401862502</v>
      </c>
      <c r="K14" s="59"/>
    </row>
    <row r="15" spans="1:11" x14ac:dyDescent="0.25">
      <c r="A15" s="30"/>
      <c r="B15" s="59"/>
      <c r="C15" s="59"/>
      <c r="D15" s="59"/>
      <c r="E15" s="59"/>
      <c r="F15" s="59"/>
      <c r="G15" s="59"/>
      <c r="H15" s="59"/>
      <c r="I15" s="59"/>
      <c r="J15" s="59"/>
      <c r="K15" s="59"/>
    </row>
  </sheetData>
  <mergeCells count="8">
    <mergeCell ref="B11:E11"/>
    <mergeCell ref="B14:E14"/>
    <mergeCell ref="B6:E6"/>
    <mergeCell ref="B7:E7"/>
    <mergeCell ref="B8:E8"/>
    <mergeCell ref="B9:E9"/>
    <mergeCell ref="B12:E12"/>
    <mergeCell ref="B13:E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9234-8286-43D7-99E8-D8EC670D9B42}">
  <dimension ref="A1"/>
  <sheetViews>
    <sheetView workbookViewId="0">
      <selection activeCell="O32" sqref="O32"/>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e8db0b-20e2-45b0-8694-2c6b697be77a" xsi:nil="true"/>
    <lcf76f155ced4ddcb4097134ff3c332f xmlns="0dada865-99b6-4a47-9f42-ae4ea930740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C0556EACA16E4A983CD85846444D22" ma:contentTypeVersion="12" ma:contentTypeDescription="Create a new document." ma:contentTypeScope="" ma:versionID="3e73dbbbd944cbd2f5347c9a01bd8e83">
  <xsd:schema xmlns:xsd="http://www.w3.org/2001/XMLSchema" xmlns:xs="http://www.w3.org/2001/XMLSchema" xmlns:p="http://schemas.microsoft.com/office/2006/metadata/properties" xmlns:ns2="0dada865-99b6-4a47-9f42-ae4ea9307401" xmlns:ns3="ece8db0b-20e2-45b0-8694-2c6b697be77a" targetNamespace="http://schemas.microsoft.com/office/2006/metadata/properties" ma:root="true" ma:fieldsID="38017085619e3e8bc0dcaa23fc12775c" ns2:_="" ns3:_="">
    <xsd:import namespace="0dada865-99b6-4a47-9f42-ae4ea9307401"/>
    <xsd:import namespace="ece8db0b-20e2-45b0-8694-2c6b697be7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da865-99b6-4a47-9f42-ae4ea9307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e8db0b-20e2-45b0-8694-2c6b697be77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b6499fb-b1ab-40fb-b762-9b80c86504c8}" ma:internalName="TaxCatchAll" ma:showField="CatchAllData" ma:web="ece8db0b-20e2-45b0-8694-2c6b697be77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77850-4C4F-4373-8816-B79DE0E535D5}">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ece8db0b-20e2-45b0-8694-2c6b697be77a"/>
    <ds:schemaRef ds:uri="http://purl.org/dc/dcmitype/"/>
    <ds:schemaRef ds:uri="http://schemas.microsoft.com/office/2006/metadata/properties"/>
    <ds:schemaRef ds:uri="http://schemas.openxmlformats.org/package/2006/metadata/core-properties"/>
    <ds:schemaRef ds:uri="0dada865-99b6-4a47-9f42-ae4ea9307401"/>
  </ds:schemaRefs>
</ds:datastoreItem>
</file>

<file path=customXml/itemProps2.xml><?xml version="1.0" encoding="utf-8"?>
<ds:datastoreItem xmlns:ds="http://schemas.openxmlformats.org/officeDocument/2006/customXml" ds:itemID="{83A47677-8239-4827-B36B-6DBBF7A391BF}">
  <ds:schemaRefs>
    <ds:schemaRef ds:uri="http://schemas.microsoft.com/sharepoint/v3/contenttype/forms"/>
  </ds:schemaRefs>
</ds:datastoreItem>
</file>

<file path=customXml/itemProps3.xml><?xml version="1.0" encoding="utf-8"?>
<ds:datastoreItem xmlns:ds="http://schemas.openxmlformats.org/officeDocument/2006/customXml" ds:itemID="{886B71A6-F28B-43D0-B666-D8AD453F4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ada865-99b6-4a47-9f42-ae4ea9307401"/>
    <ds:schemaRef ds:uri="ece8db0b-20e2-45b0-8694-2c6b697be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4ce09fd-30b8-4231-b85e-6a7305b44896}" enabled="1" method="Standard" siteId="{6fcec4dc-5068-43d5-af7b-80ad58da1056}" removed="0"/>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Cost Modeling Tool</vt:lpstr>
      <vt:lpstr>Staff Capacity Calculator</vt:lpstr>
      <vt:lpstr>Multi-Year Projection</vt:lpstr>
      <vt:lpstr>Developmental &amp; Socioemotional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Williams</dc:creator>
  <cp:keywords/>
  <dc:description/>
  <cp:lastModifiedBy>Christina Nigrelli</cp:lastModifiedBy>
  <cp:revision/>
  <dcterms:created xsi:type="dcterms:W3CDTF">2023-08-30T14:30:01Z</dcterms:created>
  <dcterms:modified xsi:type="dcterms:W3CDTF">2024-10-29T16:41:54Z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0x010100E0C0556EACA16E4A983CD85846444D22</vt:lpwstr>
  </property>
  <property fmtid="{D5CDD505-2E9C-101B-9397-08002B2CF9AE}" pid="3" name="MediaServiceImageTags">
    <vt:lpwstr/>
  </property>
</Properties>
</file>